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OHM/"/>
    </mc:Choice>
  </mc:AlternateContent>
  <xr:revisionPtr revIDLastSave="0" documentId="8_{46151C08-222C-4406-B379-16C599E104A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20" yWindow="1020" windowWidth="25605" windowHeight="123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s="1"/>
  <c r="B7" i="5"/>
  <c r="C8" i="5"/>
  <c r="B11" i="5"/>
  <c r="C12" i="5"/>
  <c r="B15" i="5"/>
  <c r="C16" i="5"/>
  <c r="B19" i="5"/>
  <c r="C20" i="5"/>
  <c r="B25" i="5"/>
  <c r="C26" i="5"/>
  <c r="B29" i="5"/>
  <c r="C30" i="5"/>
  <c r="B33" i="5"/>
  <c r="C34" i="5"/>
  <c r="B37" i="5"/>
  <c r="C38" i="5"/>
  <c r="B41" i="5"/>
  <c r="C42" i="5"/>
  <c r="B45" i="5"/>
  <c r="C46" i="5"/>
  <c r="B49" i="5"/>
  <c r="C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9" i="5"/>
  <c r="X267" i="5"/>
  <c r="R261" i="5"/>
  <c r="X255" i="5"/>
  <c r="R253" i="5"/>
  <c r="R251" i="5"/>
  <c r="R231" i="5"/>
  <c r="H229" i="5"/>
  <c r="H220" i="5"/>
  <c r="F219" i="5"/>
  <c r="R217" i="5"/>
  <c r="H216" i="5"/>
  <c r="H212" i="5"/>
  <c r="X211" i="5"/>
  <c r="X208" i="5"/>
  <c r="R203" i="5"/>
  <c r="I200" i="5"/>
  <c r="X188" i="5"/>
  <c r="J185" i="5"/>
  <c r="I184" i="5"/>
  <c r="R183" i="5"/>
  <c r="H177" i="5"/>
  <c r="I172" i="5"/>
  <c r="I169" i="5"/>
  <c r="I168" i="5"/>
  <c r="J165" i="5"/>
  <c r="H164" i="5"/>
  <c r="I160" i="5"/>
  <c r="I156" i="5"/>
  <c r="R155" i="5"/>
  <c r="I152" i="5"/>
  <c r="R151" i="5"/>
  <c r="X148" i="5"/>
  <c r="F143" i="5"/>
  <c r="I140" i="5"/>
  <c r="R139" i="5"/>
  <c r="I136" i="5"/>
  <c r="R135" i="5"/>
  <c r="I132" i="5"/>
  <c r="I128" i="5"/>
  <c r="X121" i="5"/>
  <c r="I120" i="5"/>
  <c r="R119" i="5"/>
  <c r="J109" i="5"/>
  <c r="I108" i="5"/>
  <c r="X104" i="5"/>
  <c r="R96" i="5"/>
  <c r="R94" i="5"/>
  <c r="X92" i="5"/>
  <c r="R90" i="5"/>
  <c r="H88" i="5"/>
  <c r="R86" i="5"/>
  <c r="H84" i="5"/>
  <c r="R83" i="5"/>
  <c r="R82" i="5"/>
  <c r="R80" i="5"/>
  <c r="R79" i="5"/>
  <c r="R78" i="5"/>
  <c r="R76" i="5"/>
  <c r="R74" i="5"/>
  <c r="X72" i="5"/>
  <c r="R70" i="5"/>
  <c r="H68" i="5"/>
  <c r="R67" i="5"/>
  <c r="R66" i="5"/>
  <c r="R64" i="5"/>
  <c r="R63" i="5"/>
  <c r="R62" i="5"/>
  <c r="R60" i="5"/>
  <c r="R58" i="5"/>
  <c r="H57" i="5"/>
  <c r="X56" i="5"/>
  <c r="R54" i="5"/>
  <c r="H53" i="5"/>
  <c r="H52" i="5"/>
  <c r="R51"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56" i="5"/>
  <c r="S72"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X1751" i="5"/>
  <c r="H1751" i="5"/>
  <c r="H73" i="5"/>
  <c r="X73" i="5"/>
  <c r="I762" i="5"/>
  <c r="I2156" i="5"/>
  <c r="R68" i="5"/>
  <c r="I104" i="5"/>
  <c r="AB362" i="5"/>
  <c r="R486" i="5"/>
  <c r="H1176" i="5"/>
  <c r="J1216" i="5"/>
  <c r="J1248" i="5"/>
  <c r="AB1310" i="5"/>
  <c r="F2011" i="5"/>
  <c r="X2059" i="5"/>
  <c r="AB2063" i="5"/>
  <c r="AB2150" i="5"/>
  <c r="H2472" i="5"/>
  <c r="X169" i="5"/>
  <c r="AB194"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X23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H93" i="5"/>
  <c r="F93" i="5"/>
  <c r="I93" i="5"/>
  <c r="R778" i="5"/>
  <c r="I778" i="5"/>
  <c r="X778" i="5"/>
  <c r="H61" i="5"/>
  <c r="I61" i="5"/>
  <c r="I391" i="5"/>
  <c r="J391" i="5"/>
  <c r="F391" i="5"/>
  <c r="R628" i="5"/>
  <c r="X610" i="5"/>
  <c r="R610" i="5"/>
  <c r="F610" i="5"/>
  <c r="H1163" i="5"/>
  <c r="F1163" i="5"/>
  <c r="X1163" i="5"/>
  <c r="F537" i="5"/>
  <c r="I537" i="5"/>
  <c r="J780" i="5"/>
  <c r="X780" i="5"/>
  <c r="R374" i="5"/>
  <c r="F374" i="5"/>
  <c r="R299" i="5"/>
  <c r="F299" i="5"/>
  <c r="F592" i="5"/>
  <c r="S1303" i="5"/>
  <c r="AB1741" i="5"/>
  <c r="S1741" i="5"/>
  <c r="AB1800" i="5"/>
  <c r="F1907" i="5"/>
  <c r="R1907" i="5"/>
  <c r="H1907" i="5"/>
  <c r="R2456" i="5"/>
  <c r="I2456" i="5"/>
  <c r="I52"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J1271" i="5"/>
  <c r="I1271" i="5"/>
  <c r="S1308" i="5"/>
  <c r="S1865" i="5"/>
  <c r="I2023" i="5"/>
  <c r="H2023" i="5"/>
  <c r="S2267" i="5"/>
  <c r="X2387" i="5"/>
  <c r="H56"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I72" i="5"/>
  <c r="X168" i="5"/>
  <c r="AB216" i="5"/>
  <c r="AB233"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X57" i="5"/>
  <c r="X233"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R95" i="5"/>
  <c r="X95" i="5"/>
  <c r="H77" i="5"/>
  <c r="F77" i="5"/>
  <c r="X77" i="5"/>
  <c r="I77" i="5"/>
  <c r="H125" i="5"/>
  <c r="R125" i="5"/>
  <c r="J125" i="5"/>
  <c r="I125" i="5"/>
  <c r="X125" i="5"/>
  <c r="AB893" i="5"/>
  <c r="S893" i="5"/>
  <c r="AB1861" i="5"/>
  <c r="S1861" i="5"/>
  <c r="R52" i="5"/>
  <c r="R72" i="5"/>
  <c r="I88" i="5"/>
  <c r="H121" i="5"/>
  <c r="J121" i="5"/>
  <c r="I121" i="5"/>
  <c r="R187" i="5"/>
  <c r="AB208" i="5"/>
  <c r="R223" i="5"/>
  <c r="F223" i="5"/>
  <c r="X223" i="5"/>
  <c r="F307" i="5"/>
  <c r="F355" i="5"/>
  <c r="R461" i="5"/>
  <c r="F584" i="5"/>
  <c r="I712" i="5"/>
  <c r="J712" i="5"/>
  <c r="S736" i="5"/>
  <c r="R92" i="5"/>
  <c r="H92" i="5"/>
  <c r="AB168" i="5"/>
  <c r="X450" i="5"/>
  <c r="H450" i="5"/>
  <c r="F450" i="5"/>
  <c r="S1495" i="5"/>
  <c r="I57" i="5"/>
  <c r="X61" i="5"/>
  <c r="I124" i="5"/>
  <c r="H124" i="5"/>
  <c r="H145" i="5"/>
  <c r="I145" i="5"/>
  <c r="F145" i="5"/>
  <c r="R235" i="5"/>
  <c r="F235" i="5"/>
  <c r="X235" i="5"/>
  <c r="J260" i="5"/>
  <c r="AB260" i="5"/>
  <c r="AB296" i="5"/>
  <c r="F449" i="5"/>
  <c r="R451" i="5"/>
  <c r="J451" i="5"/>
  <c r="H451" i="5"/>
  <c r="F451" i="5"/>
  <c r="H105" i="5"/>
  <c r="I105" i="5"/>
  <c r="X105" i="5"/>
  <c r="R123" i="5"/>
  <c r="AB1445" i="5"/>
  <c r="S1445" i="5"/>
  <c r="J57" i="5"/>
  <c r="F61" i="5"/>
  <c r="I68" i="5"/>
  <c r="H85" i="5"/>
  <c r="R88" i="5"/>
  <c r="AB112" i="5"/>
  <c r="R121" i="5"/>
  <c r="H165" i="5"/>
  <c r="R165" i="5"/>
  <c r="H185" i="5"/>
  <c r="X185" i="5"/>
  <c r="R185" i="5"/>
  <c r="I185" i="5"/>
  <c r="I273" i="5"/>
  <c r="F273" i="5"/>
  <c r="I359" i="5"/>
  <c r="J359" i="5"/>
  <c r="H359" i="5"/>
  <c r="F359" i="5"/>
  <c r="I477" i="5"/>
  <c r="H477" i="5"/>
  <c r="X477" i="5"/>
  <c r="F572" i="5"/>
  <c r="S639" i="5"/>
  <c r="R57" i="5"/>
  <c r="H109" i="5"/>
  <c r="R109" i="5"/>
  <c r="H169" i="5"/>
  <c r="R169" i="5"/>
  <c r="J169" i="5"/>
  <c r="I192" i="5"/>
  <c r="X466" i="5"/>
  <c r="F466" i="5"/>
  <c r="R560" i="5"/>
  <c r="I1846" i="5"/>
  <c r="H1846" i="5"/>
  <c r="H113" i="5"/>
  <c r="AB164" i="5"/>
  <c r="I196" i="5"/>
  <c r="H196" i="5"/>
  <c r="R199" i="5"/>
  <c r="R243" i="5"/>
  <c r="I459" i="5"/>
  <c r="F459" i="5"/>
  <c r="J550" i="5"/>
  <c r="H550" i="5"/>
  <c r="J105" i="5"/>
  <c r="AB176" i="5"/>
  <c r="R297" i="5"/>
  <c r="J297" i="5"/>
  <c r="X390" i="5"/>
  <c r="I390" i="5"/>
  <c r="H390" i="5"/>
  <c r="AB108" i="5"/>
  <c r="H69" i="5"/>
  <c r="H72" i="5"/>
  <c r="J73" i="5"/>
  <c r="I84" i="5"/>
  <c r="F101" i="5"/>
  <c r="R105"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X614" i="5"/>
  <c r="R614" i="5"/>
  <c r="S637" i="5"/>
  <c r="S647" i="5"/>
  <c r="R683" i="5"/>
  <c r="H683" i="5"/>
  <c r="S731" i="5"/>
  <c r="F766" i="5"/>
  <c r="X766" i="5"/>
  <c r="F784" i="5"/>
  <c r="X784" i="5"/>
  <c r="AB834" i="5"/>
  <c r="X834" i="5"/>
  <c r="S909" i="5"/>
  <c r="S925" i="5"/>
  <c r="S936" i="5"/>
  <c r="S974" i="5"/>
  <c r="AB1012" i="5"/>
  <c r="S1012" i="5"/>
  <c r="H1073" i="5"/>
  <c r="F1073" i="5"/>
  <c r="F1081" i="5"/>
  <c r="H1081" i="5"/>
  <c r="H172" i="5"/>
  <c r="AB205" i="5"/>
  <c r="AB213" i="5"/>
  <c r="J261" i="5"/>
  <c r="AB280" i="5"/>
  <c r="AB354" i="5"/>
  <c r="AB449" i="5"/>
  <c r="F478" i="5"/>
  <c r="X650" i="5"/>
  <c r="S709" i="5"/>
  <c r="S754" i="5"/>
  <c r="I784" i="5"/>
  <c r="S821" i="5"/>
  <c r="H838" i="5"/>
  <c r="F838" i="5"/>
  <c r="S857" i="5"/>
  <c r="AB867" i="5"/>
  <c r="F867" i="5"/>
  <c r="AB946" i="5"/>
  <c r="S946" i="5"/>
  <c r="X1009" i="5"/>
  <c r="F1009" i="5"/>
  <c r="AB565" i="5"/>
  <c r="X654" i="5"/>
  <c r="R654"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59" i="5"/>
  <c r="I59" i="5"/>
  <c r="X59" i="5"/>
  <c r="R71" i="5"/>
  <c r="X71" i="5"/>
  <c r="I71" i="5"/>
  <c r="F107" i="5"/>
  <c r="R107" i="5"/>
  <c r="R131" i="5"/>
  <c r="F131" i="5"/>
  <c r="F167" i="5"/>
  <c r="R167" i="5"/>
  <c r="X167" i="5"/>
  <c r="H193" i="5"/>
  <c r="F193" i="5"/>
  <c r="X193" i="5"/>
  <c r="R193" i="5"/>
  <c r="I193" i="5"/>
  <c r="J193" i="5"/>
  <c r="H65" i="5"/>
  <c r="R65" i="5"/>
  <c r="J65" i="5"/>
  <c r="X65" i="5"/>
  <c r="I65" i="5"/>
  <c r="F65" i="5"/>
  <c r="H137" i="5"/>
  <c r="R137" i="5"/>
  <c r="J137" i="5"/>
  <c r="I137" i="5"/>
  <c r="X137" i="5"/>
  <c r="F137" i="5"/>
  <c r="X191" i="5"/>
  <c r="F191" i="5"/>
  <c r="H225" i="5"/>
  <c r="X225" i="5"/>
  <c r="R225" i="5"/>
  <c r="F225" i="5"/>
  <c r="J225" i="5"/>
  <c r="I225" i="5"/>
  <c r="H141" i="5"/>
  <c r="R141" i="5"/>
  <c r="J141" i="5"/>
  <c r="F141" i="5"/>
  <c r="I141" i="5"/>
  <c r="X141" i="5"/>
  <c r="F175" i="5"/>
  <c r="X175" i="5"/>
  <c r="R175" i="5"/>
  <c r="H181" i="5"/>
  <c r="F181" i="5"/>
  <c r="X181" i="5"/>
  <c r="I181" i="5"/>
  <c r="R181" i="5"/>
  <c r="J181" i="5"/>
  <c r="R239" i="5"/>
  <c r="F239" i="5"/>
  <c r="H245" i="5"/>
  <c r="I245" i="5"/>
  <c r="X245" i="5"/>
  <c r="F245" i="5"/>
  <c r="R245" i="5"/>
  <c r="J245" i="5"/>
  <c r="H257" i="5"/>
  <c r="X257" i="5"/>
  <c r="R257" i="5"/>
  <c r="J257" i="5"/>
  <c r="I257" i="5"/>
  <c r="F257" i="5"/>
  <c r="F171" i="5"/>
  <c r="R171" i="5"/>
  <c r="R91" i="5"/>
  <c r="I91" i="5"/>
  <c r="X91" i="5"/>
  <c r="H97" i="5"/>
  <c r="R97" i="5"/>
  <c r="J97" i="5"/>
  <c r="X97" i="5"/>
  <c r="I97" i="5"/>
  <c r="F97" i="5"/>
  <c r="H133" i="5"/>
  <c r="F133" i="5"/>
  <c r="R133" i="5"/>
  <c r="J133" i="5"/>
  <c r="I133" i="5"/>
  <c r="X133" i="5"/>
  <c r="H157" i="5"/>
  <c r="X157" i="5"/>
  <c r="R157" i="5"/>
  <c r="J157" i="5"/>
  <c r="I157" i="5"/>
  <c r="F157" i="5"/>
  <c r="I371" i="5"/>
  <c r="R371" i="5"/>
  <c r="J371" i="5"/>
  <c r="H371" i="5"/>
  <c r="F371" i="5"/>
  <c r="H81" i="5"/>
  <c r="R81" i="5"/>
  <c r="J81" i="5"/>
  <c r="I81" i="5"/>
  <c r="F81" i="5"/>
  <c r="X81" i="5"/>
  <c r="R75" i="5"/>
  <c r="I75" i="5"/>
  <c r="X75" i="5"/>
  <c r="R87" i="5"/>
  <c r="X87" i="5"/>
  <c r="I87" i="5"/>
  <c r="X127" i="5"/>
  <c r="F127" i="5"/>
  <c r="H197" i="5"/>
  <c r="R197" i="5"/>
  <c r="J197" i="5"/>
  <c r="I197" i="5"/>
  <c r="F197" i="5"/>
  <c r="X197" i="5"/>
  <c r="H129" i="5"/>
  <c r="F129" i="5"/>
  <c r="X129" i="5"/>
  <c r="I129" i="5"/>
  <c r="R129" i="5"/>
  <c r="J129" i="5"/>
  <c r="R55" i="5"/>
  <c r="X55" i="5"/>
  <c r="I55" i="5"/>
  <c r="F103" i="5"/>
  <c r="R103" i="5"/>
  <c r="X103" i="5"/>
  <c r="H117" i="5"/>
  <c r="F117" i="5"/>
  <c r="I117" i="5"/>
  <c r="X117" i="5"/>
  <c r="R117" i="5"/>
  <c r="J117" i="5"/>
  <c r="R195" i="5"/>
  <c r="F195" i="5"/>
  <c r="H221" i="5"/>
  <c r="R221" i="5"/>
  <c r="J221" i="5"/>
  <c r="F221" i="5"/>
  <c r="I221" i="5"/>
  <c r="X221" i="5"/>
  <c r="R227" i="5"/>
  <c r="F227" i="5"/>
  <c r="X227" i="5"/>
  <c r="R335" i="5"/>
  <c r="J335" i="5"/>
  <c r="H335" i="5"/>
  <c r="F335" i="5"/>
  <c r="X335" i="5"/>
  <c r="F111" i="5"/>
  <c r="X111" i="5"/>
  <c r="R111" i="5"/>
  <c r="H153" i="5"/>
  <c r="R153" i="5"/>
  <c r="J153" i="5"/>
  <c r="I153" i="5"/>
  <c r="X153" i="5"/>
  <c r="F153" i="5"/>
  <c r="H201" i="5"/>
  <c r="R201" i="5"/>
  <c r="J201" i="5"/>
  <c r="I201" i="5"/>
  <c r="X201" i="5"/>
  <c r="F201" i="5"/>
  <c r="R247" i="5"/>
  <c r="F247" i="5"/>
  <c r="I51" i="5"/>
  <c r="R53" i="5"/>
  <c r="I67" i="5"/>
  <c r="I83" i="5"/>
  <c r="AB138" i="5"/>
  <c r="AB154" i="5"/>
  <c r="AB158" i="5"/>
  <c r="R177" i="5"/>
  <c r="AB202" i="5"/>
  <c r="AB209" i="5"/>
  <c r="R229"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H76"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H60" i="5"/>
  <c r="X53" i="5"/>
  <c r="I60" i="5"/>
  <c r="J61" i="5"/>
  <c r="I76" i="5"/>
  <c r="J77" i="5"/>
  <c r="I92" i="5"/>
  <c r="J93" i="5"/>
  <c r="AB116" i="5"/>
  <c r="AB128" i="5"/>
  <c r="H140" i="5"/>
  <c r="J145" i="5"/>
  <c r="H156" i="5"/>
  <c r="X177" i="5"/>
  <c r="AB180" i="5"/>
  <c r="AB192" i="5"/>
  <c r="H233" i="5"/>
  <c r="R233"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X423" i="5"/>
  <c r="R56" i="5"/>
  <c r="F53" i="5"/>
  <c r="R61" i="5"/>
  <c r="H64" i="5"/>
  <c r="R77" i="5"/>
  <c r="H80" i="5"/>
  <c r="R93" i="5"/>
  <c r="H96" i="5"/>
  <c r="AB106" i="5"/>
  <c r="X109" i="5"/>
  <c r="AB122" i="5"/>
  <c r="AB126" i="5"/>
  <c r="X135" i="5"/>
  <c r="AB144" i="5"/>
  <c r="R145" i="5"/>
  <c r="X164" i="5"/>
  <c r="X165" i="5"/>
  <c r="AB170" i="5"/>
  <c r="F177" i="5"/>
  <c r="AB186" i="5"/>
  <c r="AB190" i="5"/>
  <c r="AB204" i="5"/>
  <c r="AB212" i="5"/>
  <c r="AB224" i="5"/>
  <c r="X229"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I96" i="5"/>
  <c r="F109" i="5"/>
  <c r="AB132" i="5"/>
  <c r="F135" i="5"/>
  <c r="F139" i="5"/>
  <c r="AB140" i="5"/>
  <c r="X143" i="5"/>
  <c r="X159" i="5"/>
  <c r="F165" i="5"/>
  <c r="AB196" i="5"/>
  <c r="F203" i="5"/>
  <c r="F211" i="5"/>
  <c r="F217" i="5"/>
  <c r="F229" i="5"/>
  <c r="F251" i="5"/>
  <c r="X253"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X63" i="5"/>
  <c r="I64" i="5"/>
  <c r="X79" i="5"/>
  <c r="I80" i="5"/>
  <c r="I53" i="5"/>
  <c r="F57" i="5"/>
  <c r="I63" i="5"/>
  <c r="F73" i="5"/>
  <c r="I79" i="5"/>
  <c r="I95" i="5"/>
  <c r="F99" i="5"/>
  <c r="F105" i="5"/>
  <c r="X108" i="5"/>
  <c r="F121" i="5"/>
  <c r="F125" i="5"/>
  <c r="AB136" i="5"/>
  <c r="AB152" i="5"/>
  <c r="AB156" i="5"/>
  <c r="F159" i="5"/>
  <c r="F163" i="5"/>
  <c r="F169" i="5"/>
  <c r="I177" i="5"/>
  <c r="F185" i="5"/>
  <c r="AB200" i="5"/>
  <c r="AB221" i="5"/>
  <c r="I229" i="5"/>
  <c r="AB236" i="5"/>
  <c r="X243" i="5"/>
  <c r="AB244" i="5"/>
  <c r="F253" i="5"/>
  <c r="R255" i="5"/>
  <c r="F255" i="5"/>
  <c r="AB257" i="5"/>
  <c r="AB272" i="5"/>
  <c r="H273" i="5"/>
  <c r="X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X509" i="5"/>
  <c r="H509" i="5"/>
  <c r="H521" i="5"/>
  <c r="X521" i="5"/>
  <c r="F521" i="5"/>
  <c r="R564" i="5"/>
  <c r="F564" i="5"/>
  <c r="J636" i="5"/>
  <c r="R636" i="5"/>
  <c r="F636" i="5"/>
  <c r="I724" i="5"/>
  <c r="F724" i="5"/>
  <c r="X724" i="5"/>
  <c r="I740" i="5"/>
  <c r="F740" i="5"/>
  <c r="X740" i="5"/>
  <c r="AB320" i="5"/>
  <c r="X51" i="5"/>
  <c r="J53" i="5"/>
  <c r="X67" i="5"/>
  <c r="X83" i="5"/>
  <c r="X93" i="5"/>
  <c r="R99" i="5"/>
  <c r="H108" i="5"/>
  <c r="I109"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X692" i="5"/>
  <c r="J722" i="5"/>
  <c r="I722" i="5"/>
  <c r="F829" i="5"/>
  <c r="R829" i="5"/>
  <c r="H829" i="5"/>
  <c r="I451" i="5"/>
  <c r="X451" i="5"/>
  <c r="H510" i="5"/>
  <c r="R510" i="5"/>
  <c r="F510" i="5"/>
  <c r="R596" i="5"/>
  <c r="F596" i="5"/>
  <c r="R616" i="5"/>
  <c r="R689" i="5"/>
  <c r="H689" i="5"/>
  <c r="H812" i="5"/>
  <c r="X826" i="5"/>
  <c r="J826" i="5"/>
  <c r="H826" i="5"/>
  <c r="F826" i="5"/>
  <c r="S882" i="5"/>
  <c r="AB969" i="5"/>
  <c r="S969" i="5"/>
  <c r="AB232" i="5"/>
  <c r="AB248" i="5"/>
  <c r="AB269" i="5"/>
  <c r="AB284" i="5"/>
  <c r="AB289" i="5"/>
  <c r="X300"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X652" i="5"/>
  <c r="H755" i="5"/>
  <c r="R765" i="5"/>
  <c r="S819" i="5"/>
  <c r="J824" i="5"/>
  <c r="I824" i="5"/>
  <c r="F824" i="5"/>
  <c r="X1057"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113" i="5"/>
  <c r="F144" i="5"/>
  <c r="R144" i="5"/>
  <c r="J144" i="5"/>
  <c r="J147" i="5"/>
  <c r="I147" i="5"/>
  <c r="H147" i="5"/>
  <c r="AB177" i="5"/>
  <c r="AB199" i="5"/>
  <c r="H232" i="5"/>
  <c r="F232" i="5"/>
  <c r="R232" i="5"/>
  <c r="J232" i="5"/>
  <c r="I232" i="5"/>
  <c r="H252" i="5"/>
  <c r="F252" i="5"/>
  <c r="X252" i="5"/>
  <c r="R252" i="5"/>
  <c r="J252" i="5"/>
  <c r="I252" i="5"/>
  <c r="H284" i="5"/>
  <c r="F284" i="5"/>
  <c r="X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X268" i="5"/>
  <c r="R268" i="5"/>
  <c r="J268" i="5"/>
  <c r="I268" i="5"/>
  <c r="R309" i="5"/>
  <c r="H309" i="5"/>
  <c r="I309" i="5"/>
  <c r="F309" i="5"/>
  <c r="J309"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AB115" i="5"/>
  <c r="H120" i="5"/>
  <c r="X123" i="5"/>
  <c r="F124" i="5"/>
  <c r="R124" i="5"/>
  <c r="J124" i="5"/>
  <c r="AB125" i="5"/>
  <c r="J127" i="5"/>
  <c r="I127" i="5"/>
  <c r="H127" i="5"/>
  <c r="AB134" i="5"/>
  <c r="AB147" i="5"/>
  <c r="H152" i="5"/>
  <c r="X155"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X236" i="5"/>
  <c r="R236" i="5"/>
  <c r="J236" i="5"/>
  <c r="I236" i="5"/>
  <c r="AB242" i="5"/>
  <c r="AB258" i="5"/>
  <c r="AB274" i="5"/>
  <c r="AB290" i="5"/>
  <c r="AB53"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7"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H112" i="5"/>
  <c r="F116" i="5"/>
  <c r="R116" i="5"/>
  <c r="J116"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X220" i="5"/>
  <c r="R220" i="5"/>
  <c r="J220" i="5"/>
  <c r="I220" i="5"/>
  <c r="AB222" i="5"/>
  <c r="H244" i="5"/>
  <c r="F244" i="5"/>
  <c r="R244" i="5"/>
  <c r="J244" i="5"/>
  <c r="I244" i="5"/>
  <c r="H276" i="5"/>
  <c r="F276" i="5"/>
  <c r="R276" i="5"/>
  <c r="J276" i="5"/>
  <c r="I276" i="5"/>
  <c r="H292" i="5"/>
  <c r="F292" i="5"/>
  <c r="X292" i="5"/>
  <c r="R292" i="5"/>
  <c r="J292" i="5"/>
  <c r="I292" i="5"/>
  <c r="R305" i="5"/>
  <c r="H305" i="5"/>
  <c r="J305" i="5"/>
  <c r="I305" i="5"/>
  <c r="F305" i="5"/>
  <c r="X305" i="5"/>
  <c r="AB406" i="5"/>
  <c r="AB107" i="5"/>
  <c r="X115" i="5"/>
  <c r="J119" i="5"/>
  <c r="I119" i="5"/>
  <c r="H119" i="5"/>
  <c r="AB139" i="5"/>
  <c r="H144" i="5"/>
  <c r="F148" i="5"/>
  <c r="R148" i="5"/>
  <c r="J148" i="5"/>
  <c r="AB54" i="5"/>
  <c r="AB58" i="5"/>
  <c r="AB62" i="5"/>
  <c r="AB66" i="5"/>
  <c r="AB70" i="5"/>
  <c r="AB74" i="5"/>
  <c r="AB78" i="5"/>
  <c r="AB82" i="5"/>
  <c r="AB86" i="5"/>
  <c r="AB90" i="5"/>
  <c r="AB94" i="5"/>
  <c r="AB98" i="5"/>
  <c r="AB99" i="5"/>
  <c r="H104" i="5"/>
  <c r="X107" i="5"/>
  <c r="F108" i="5"/>
  <c r="R108" i="5"/>
  <c r="J108" i="5"/>
  <c r="AB109" i="5"/>
  <c r="J111" i="5"/>
  <c r="I111" i="5"/>
  <c r="H111" i="5"/>
  <c r="AB118" i="5"/>
  <c r="AB131" i="5"/>
  <c r="H136" i="5"/>
  <c r="X139" i="5"/>
  <c r="F140" i="5"/>
  <c r="R140" i="5"/>
  <c r="J140" i="5"/>
  <c r="AB141" i="5"/>
  <c r="J143" i="5"/>
  <c r="I143" i="5"/>
  <c r="H143" i="5"/>
  <c r="AB150" i="5"/>
  <c r="AB163" i="5"/>
  <c r="H168" i="5"/>
  <c r="X171" i="5"/>
  <c r="F172" i="5"/>
  <c r="R172" i="5"/>
  <c r="J172" i="5"/>
  <c r="AB173" i="5"/>
  <c r="J175" i="5"/>
  <c r="I175" i="5"/>
  <c r="H175" i="5"/>
  <c r="AB182" i="5"/>
  <c r="AB195" i="5"/>
  <c r="H200" i="5"/>
  <c r="X203" i="5"/>
  <c r="AB206" i="5"/>
  <c r="F207" i="5"/>
  <c r="H208" i="5"/>
  <c r="AB226" i="5"/>
  <c r="AB250" i="5"/>
  <c r="AB266" i="5"/>
  <c r="AB282" i="5"/>
  <c r="AB298" i="5"/>
  <c r="AB301" i="5"/>
  <c r="AB310" i="5"/>
  <c r="R329" i="5"/>
  <c r="H329" i="5"/>
  <c r="J329" i="5"/>
  <c r="I329" i="5"/>
  <c r="F329" i="5"/>
  <c r="X382" i="5"/>
  <c r="J382" i="5"/>
  <c r="R382" i="5"/>
  <c r="I382" i="5"/>
  <c r="H382" i="5"/>
  <c r="F382" i="5"/>
  <c r="AB400"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AB111" i="5"/>
  <c r="R115" i="5"/>
  <c r="AB121" i="5"/>
  <c r="AB143" i="5"/>
  <c r="R147" i="5"/>
  <c r="H148" i="5"/>
  <c r="X151" i="5"/>
  <c r="F152" i="5"/>
  <c r="R152" i="5"/>
  <c r="J152" i="5"/>
  <c r="AB153" i="5"/>
  <c r="J155" i="5"/>
  <c r="I155" i="5"/>
  <c r="H155" i="5"/>
  <c r="AB175" i="5"/>
  <c r="R179" i="5"/>
  <c r="H180" i="5"/>
  <c r="X183"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X468" i="5"/>
  <c r="R468" i="5"/>
  <c r="J468" i="5"/>
  <c r="I492" i="5"/>
  <c r="H492" i="5"/>
  <c r="X492" i="5"/>
  <c r="R492" i="5"/>
  <c r="J492" i="5"/>
  <c r="F492" i="5"/>
  <c r="J54" i="5"/>
  <c r="H54" i="5"/>
  <c r="F54" i="5"/>
  <c r="J58" i="5"/>
  <c r="H58" i="5"/>
  <c r="F58" i="5"/>
  <c r="J59" i="5"/>
  <c r="H59" i="5"/>
  <c r="J62" i="5"/>
  <c r="H62" i="5"/>
  <c r="F62" i="5"/>
  <c r="J63" i="5"/>
  <c r="H63" i="5"/>
  <c r="J66" i="5"/>
  <c r="H66" i="5"/>
  <c r="F66" i="5"/>
  <c r="J67" i="5"/>
  <c r="H67" i="5"/>
  <c r="J70" i="5"/>
  <c r="H70" i="5"/>
  <c r="F70" i="5"/>
  <c r="J71" i="5"/>
  <c r="H71" i="5"/>
  <c r="AB75" i="5"/>
  <c r="J78" i="5"/>
  <c r="H78" i="5"/>
  <c r="F78" i="5"/>
  <c r="J79" i="5"/>
  <c r="H79" i="5"/>
  <c r="AB83" i="5"/>
  <c r="J86" i="5"/>
  <c r="H86" i="5"/>
  <c r="F86" i="5"/>
  <c r="J87" i="5"/>
  <c r="H87" i="5"/>
  <c r="AB91" i="5"/>
  <c r="AB95" i="5"/>
  <c r="H116" i="5"/>
  <c r="F120" i="5"/>
  <c r="R120" i="5"/>
  <c r="J120" i="5"/>
  <c r="J123" i="5"/>
  <c r="I123" i="5"/>
  <c r="H123" i="5"/>
  <c r="X54" i="5"/>
  <c r="X58" i="5"/>
  <c r="X62" i="5"/>
  <c r="X66" i="5"/>
  <c r="X70" i="5"/>
  <c r="X78" i="5"/>
  <c r="X82" i="5"/>
  <c r="X86" i="5"/>
  <c r="X99" i="5"/>
  <c r="R100" i="5"/>
  <c r="J100" i="5"/>
  <c r="AB101" i="5"/>
  <c r="J103" i="5"/>
  <c r="I103" i="5"/>
  <c r="H103" i="5"/>
  <c r="AB110" i="5"/>
  <c r="I116" i="5"/>
  <c r="F119" i="5"/>
  <c r="AB123" i="5"/>
  <c r="R127" i="5"/>
  <c r="H128" i="5"/>
  <c r="X131"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X195"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X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X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X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4" i="5"/>
  <c r="X608" i="5"/>
  <c r="I610" i="5"/>
  <c r="X612" i="5"/>
  <c r="I614" i="5"/>
  <c r="X616" i="5"/>
  <c r="I618" i="5"/>
  <c r="X620" i="5"/>
  <c r="I622" i="5"/>
  <c r="X624" i="5"/>
  <c r="I626" i="5"/>
  <c r="X628" i="5"/>
  <c r="I634" i="5"/>
  <c r="X636" i="5"/>
  <c r="X640" i="5"/>
  <c r="X64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s="1"/>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C56" i="6" s="1"/>
  <c r="L65" i="6"/>
  <c r="J67" i="6"/>
  <c r="I68" i="6"/>
  <c r="I69" i="6"/>
  <c r="A4" i="8"/>
  <c r="A23" i="2"/>
  <c r="A40" i="2"/>
  <c r="A49" i="2"/>
  <c r="A65" i="2"/>
  <c r="B2" i="3"/>
  <c r="B6" i="3"/>
  <c r="B10" i="3"/>
  <c r="B14" i="3"/>
  <c r="B22" i="3"/>
  <c r="B26" i="3"/>
  <c r="B30" i="3"/>
  <c r="I4" i="4"/>
  <c r="B12" i="4"/>
  <c r="B20" i="4"/>
  <c r="A11" i="6"/>
  <c r="B45" i="4"/>
  <c r="A30" i="6" s="1"/>
  <c r="I74" i="4"/>
  <c r="B89" i="4"/>
  <c r="A63" i="6" s="1"/>
  <c r="K4" i="5"/>
  <c r="A15" i="2"/>
  <c r="A32" i="2"/>
  <c r="A50" i="2"/>
  <c r="A66" i="2"/>
  <c r="C6" i="3"/>
  <c r="C14" i="3"/>
  <c r="C22" i="3"/>
  <c r="C30" i="3"/>
  <c r="B27" i="4"/>
  <c r="B43" i="4"/>
  <c r="A28" i="6" s="1"/>
  <c r="A3" i="6"/>
  <c r="J19" i="6"/>
  <c r="I20" i="6"/>
  <c r="J27" i="6"/>
  <c r="I29" i="6"/>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I21" i="6"/>
  <c r="J29" i="6"/>
  <c r="J30" i="6"/>
  <c r="J31" i="6"/>
  <c r="J32" i="6"/>
  <c r="J40" i="6"/>
  <c r="I41" i="6"/>
  <c r="I49" i="6"/>
  <c r="J57" i="6"/>
  <c r="I58" i="6"/>
  <c r="C58" i="6" s="1"/>
  <c r="L67" i="6"/>
  <c r="A1" i="7"/>
  <c r="D4" i="8"/>
  <c r="C3" i="6"/>
  <c r="I4" i="6"/>
  <c r="C4" i="6" s="1"/>
  <c r="I5" i="6"/>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C7" i="6" s="1"/>
  <c r="I8" i="6"/>
  <c r="I9" i="6"/>
  <c r="C9" i="6" s="1"/>
  <c r="I10" i="6"/>
  <c r="I11" i="6"/>
  <c r="C11" i="6" s="1"/>
  <c r="I12" i="6"/>
  <c r="J22" i="6"/>
  <c r="J34" i="6"/>
  <c r="I35" i="6"/>
  <c r="C35" i="6" s="1"/>
  <c r="J42" i="6"/>
  <c r="J50" i="6"/>
  <c r="I51" i="6"/>
  <c r="J59" i="6"/>
  <c r="I60" i="6"/>
  <c r="C5" i="7"/>
  <c r="D1" i="6"/>
  <c r="J6" i="6"/>
  <c r="J7" i="6"/>
  <c r="J8" i="6"/>
  <c r="C8" i="6"/>
  <c r="J9" i="6"/>
  <c r="J10" i="6"/>
  <c r="C10" i="6"/>
  <c r="J11" i="6"/>
  <c r="J12" i="6"/>
  <c r="I24" i="6"/>
  <c r="C24" i="6" s="1"/>
  <c r="J35" i="6"/>
  <c r="I36" i="6"/>
  <c r="I44" i="6"/>
  <c r="J51" i="6"/>
  <c r="I52" i="6"/>
  <c r="C52" i="6" s="1"/>
  <c r="J60" i="6"/>
  <c r="I62" i="6"/>
  <c r="C62" i="6" s="1"/>
  <c r="I65" i="6"/>
  <c r="D5" i="7"/>
  <c r="B10" i="4"/>
  <c r="A6" i="6"/>
  <c r="B18" i="4"/>
  <c r="A10" i="6" s="1"/>
  <c r="G25" i="4"/>
  <c r="B44" i="4"/>
  <c r="A29" i="6"/>
  <c r="B49" i="4"/>
  <c r="A33" i="6" s="1"/>
  <c r="B85" i="4"/>
  <c r="A60" i="6"/>
  <c r="A4" i="5"/>
  <c r="I4" i="5"/>
  <c r="I14" i="6"/>
  <c r="I15" i="6"/>
  <c r="C15" i="6" s="1"/>
  <c r="I16" i="6"/>
  <c r="C16" i="6" s="1"/>
  <c r="I17" i="6"/>
  <c r="J24" i="6"/>
  <c r="I25" i="6"/>
  <c r="J36" i="6"/>
  <c r="I37" i="6"/>
  <c r="J44" i="6"/>
  <c r="I45" i="6"/>
  <c r="J52" i="6"/>
  <c r="J62" i="6"/>
  <c r="I63" i="6"/>
  <c r="I64" i="6"/>
  <c r="J65" i="6"/>
  <c r="I66" i="6"/>
  <c r="B59"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53" i="5"/>
  <c r="S81" i="5"/>
  <c r="S93" i="5"/>
  <c r="S159" i="5"/>
  <c r="S169"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65" i="5"/>
  <c r="S141" i="5"/>
  <c r="S173" i="5"/>
  <c r="S55" i="5"/>
  <c r="S67" i="5"/>
  <c r="S87" i="5"/>
  <c r="S153" i="5"/>
  <c r="S155" i="5"/>
  <c r="S362" i="5"/>
  <c r="S302" i="5"/>
  <c r="S390" i="5"/>
  <c r="S346" i="5"/>
  <c r="S431" i="5"/>
  <c r="S442" i="5"/>
  <c r="S582" i="5"/>
  <c r="S57" i="5"/>
  <c r="S97" i="5"/>
  <c r="S7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R2163" i="5"/>
  <c r="I1965" i="5"/>
  <c r="X2163" i="5"/>
  <c r="J2067" i="5"/>
  <c r="I2067" i="5"/>
  <c r="J1965" i="5"/>
  <c r="I985" i="5"/>
  <c r="H648" i="5"/>
  <c r="X288" i="5"/>
  <c r="X2042" i="5"/>
  <c r="R2042" i="5"/>
  <c r="R1965" i="5"/>
  <c r="F288" i="5"/>
  <c r="H985" i="5"/>
  <c r="X1965" i="5"/>
  <c r="H1957" i="5"/>
  <c r="R985" i="5"/>
  <c r="R2067" i="5"/>
  <c r="I1957" i="5"/>
  <c r="X1270" i="5"/>
  <c r="H2067" i="5"/>
  <c r="J1957" i="5"/>
  <c r="R1957" i="5"/>
  <c r="X1196" i="5"/>
  <c r="I676" i="5"/>
  <c r="H676" i="5"/>
  <c r="J985" i="5"/>
  <c r="S604" i="5"/>
  <c r="S608" i="5"/>
  <c r="X518" i="5"/>
  <c r="X361" i="5"/>
  <c r="X320" i="5"/>
  <c r="X345" i="5"/>
  <c r="X184" i="5"/>
  <c r="X224" i="5"/>
  <c r="X454" i="5"/>
  <c r="S596" i="5"/>
  <c r="X548" i="5"/>
  <c r="X540" i="5"/>
  <c r="X374" i="5"/>
  <c r="X219" i="5"/>
  <c r="X163" i="5"/>
  <c r="X502" i="5"/>
  <c r="X501" i="5"/>
  <c r="X336" i="5"/>
  <c r="X119" i="5"/>
  <c r="X321" i="5"/>
  <c r="X358" i="5"/>
  <c r="X481" i="5"/>
  <c r="X324" i="5"/>
  <c r="X308" i="5"/>
  <c r="X144" i="5"/>
  <c r="X486" i="5"/>
  <c r="X512" i="5"/>
  <c r="X496" i="5"/>
  <c r="X480" i="5"/>
  <c r="X556" i="5"/>
  <c r="X553" i="5"/>
  <c r="X533" i="5"/>
  <c r="X228" i="5"/>
  <c r="X147" i="5"/>
  <c r="X528" i="5"/>
  <c r="X385" i="5"/>
  <c r="X120" i="5"/>
  <c r="X544" i="5"/>
  <c r="X557" i="5"/>
  <c r="S530" i="5"/>
  <c r="X334" i="5"/>
  <c r="X354" i="5"/>
  <c r="S354" i="5"/>
  <c r="X316" i="5"/>
  <c r="X152" i="5"/>
  <c r="X212" i="5"/>
  <c r="X231" i="5"/>
  <c r="X68" i="5"/>
  <c r="X327" i="5"/>
  <c r="X96" i="5"/>
  <c r="X239" i="5"/>
  <c r="X299" i="5"/>
  <c r="X196" i="5"/>
  <c r="X132" i="5"/>
  <c r="X232" i="5"/>
  <c r="X172" i="5"/>
  <c r="X351" i="5"/>
  <c r="S341" i="5"/>
  <c r="X156" i="5"/>
  <c r="X329" i="5"/>
  <c r="X244" i="5"/>
  <c r="X112" i="5"/>
  <c r="X331" i="5"/>
  <c r="X80" i="5"/>
  <c r="X449" i="5"/>
  <c r="X76" i="5"/>
  <c r="X333" i="5"/>
  <c r="X280" i="5"/>
  <c r="X204" i="5"/>
  <c r="X160" i="5"/>
  <c r="X323" i="5"/>
  <c r="X136" i="5"/>
  <c r="X140" i="5"/>
  <c r="X124" i="5"/>
  <c r="X215" i="5"/>
  <c r="X276" i="5"/>
  <c r="X180" i="5"/>
  <c r="X216" i="5"/>
  <c r="X84" i="5"/>
  <c r="X200" i="5"/>
  <c r="X367" i="5"/>
  <c r="X313" i="5"/>
  <c r="S313" i="5"/>
  <c r="X94" i="5"/>
  <c r="X325" i="5"/>
  <c r="X116" i="5"/>
  <c r="X309" i="5"/>
  <c r="X251" i="5"/>
  <c r="X52" i="5"/>
  <c r="X315" i="5"/>
  <c r="X64" i="5"/>
  <c r="X371" i="5"/>
  <c r="X60" i="5"/>
  <c r="X355" i="5"/>
  <c r="S355" i="5"/>
  <c r="X88" i="5"/>
  <c r="X128" i="5"/>
  <c r="X381" i="5"/>
  <c r="S381" i="5"/>
  <c r="X311" i="5"/>
  <c r="X90" i="5"/>
  <c r="X74" i="5"/>
  <c r="X248" i="5"/>
  <c r="X317" i="5"/>
  <c r="X240" i="5"/>
  <c r="X343" i="5"/>
  <c r="X283" i="5"/>
  <c r="X319" i="5"/>
  <c r="X247" i="5"/>
  <c r="X307" i="5"/>
  <c r="C12"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3" i="5"/>
  <c r="F2299" i="5"/>
  <c r="R1591" i="5"/>
  <c r="J1383" i="5"/>
  <c r="X1318" i="5"/>
  <c r="J187"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F89" i="5"/>
  <c r="R744" i="5"/>
  <c r="F260" i="5"/>
  <c r="F765" i="5"/>
  <c r="H744" i="5"/>
  <c r="H260" i="5"/>
  <c r="H2323" i="5"/>
  <c r="R1327" i="5"/>
  <c r="H560" i="5"/>
  <c r="F461" i="5"/>
  <c r="R1202" i="5"/>
  <c r="H572" i="5"/>
  <c r="I560" i="5"/>
  <c r="F1663" i="5"/>
  <c r="J1202" i="5"/>
  <c r="I572" i="5"/>
  <c r="J560" i="5"/>
  <c r="J295" i="5"/>
  <c r="I260" i="5"/>
  <c r="J870" i="5"/>
  <c r="F560" i="5"/>
  <c r="I101"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J113" i="5"/>
  <c r="F113" i="5"/>
  <c r="I113" i="5"/>
  <c r="F263" i="5"/>
  <c r="F670" i="5"/>
  <c r="R113"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F173"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85"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F85" i="5"/>
  <c r="R85" i="5"/>
  <c r="J1840" i="5"/>
  <c r="H1694" i="5"/>
  <c r="X1315" i="5"/>
  <c r="J1084" i="5"/>
  <c r="I522" i="5"/>
  <c r="R437" i="5"/>
  <c r="I291" i="5"/>
  <c r="J85"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F100" i="5"/>
  <c r="X2323" i="5"/>
  <c r="H2010" i="5"/>
  <c r="F638" i="5"/>
  <c r="J205"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H187" i="5"/>
  <c r="F187" i="5"/>
  <c r="R205" i="5"/>
  <c r="F279" i="5"/>
  <c r="X1508" i="5"/>
  <c r="F1188" i="5"/>
  <c r="I981" i="5"/>
  <c r="J1290" i="5"/>
  <c r="X972" i="5"/>
  <c r="F747" i="5"/>
  <c r="J715" i="5"/>
  <c r="H638" i="5"/>
  <c r="H586" i="5"/>
  <c r="R433" i="5"/>
  <c r="H429" i="5"/>
  <c r="I279" i="5"/>
  <c r="I187"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F69" i="5"/>
  <c r="R69"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J69" i="5"/>
  <c r="I69" i="5"/>
  <c r="F199" i="5"/>
  <c r="R1053" i="5"/>
  <c r="I889" i="5"/>
  <c r="H865" i="5"/>
  <c r="R710" i="5"/>
  <c r="R425" i="5"/>
  <c r="J192" i="5"/>
  <c r="R606" i="5"/>
  <c r="J710" i="5"/>
  <c r="X2463" i="5"/>
  <c r="J2463" i="5"/>
  <c r="F1694" i="5"/>
  <c r="I2203" i="5"/>
  <c r="R2203" i="5"/>
  <c r="J2203" i="5"/>
  <c r="H2203" i="5"/>
  <c r="F2203" i="5"/>
  <c r="X2203" i="5"/>
  <c r="X638" i="5"/>
  <c r="R638" i="5"/>
  <c r="J1065" i="5"/>
  <c r="H1065" i="5"/>
  <c r="X670"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H89" i="5"/>
  <c r="R89" i="5"/>
  <c r="I89" i="5"/>
  <c r="J89"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A24" i="6"/>
  <c r="B68" i="4"/>
  <c r="A49" i="6" s="1"/>
  <c r="B62" i="4"/>
  <c r="A44" i="6"/>
  <c r="B50" i="4"/>
  <c r="A34" i="6" s="1"/>
  <c r="B56" i="4"/>
  <c r="A39" i="6"/>
  <c r="J2485" i="5"/>
  <c r="I2485" i="5"/>
  <c r="X2485" i="5"/>
  <c r="R2485" i="5"/>
  <c r="H2485" i="5"/>
  <c r="F2485" i="5"/>
  <c r="H2465" i="5"/>
  <c r="R2465" i="5"/>
  <c r="J2465" i="5"/>
  <c r="I2465" i="5"/>
  <c r="F2465" i="5"/>
  <c r="X2465" i="5"/>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A27" i="6"/>
  <c r="B53" i="4"/>
  <c r="A37" i="6"/>
  <c r="B65" i="4"/>
  <c r="A47" i="6" s="1"/>
  <c r="B71" i="4"/>
  <c r="A52" i="6"/>
  <c r="B59" i="4"/>
  <c r="A42" i="6" s="1"/>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A26" i="6"/>
  <c r="B70" i="4"/>
  <c r="A51" i="6" s="1"/>
  <c r="B52" i="4"/>
  <c r="A36" i="6"/>
  <c r="B58" i="4"/>
  <c r="A41" i="6" s="1"/>
  <c r="B64" i="4"/>
  <c r="A46" i="6"/>
  <c r="A14" i="6"/>
  <c r="D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119" i="5"/>
  <c r="S358" i="5"/>
  <c r="S144" i="5"/>
  <c r="S480" i="5"/>
  <c r="S147" i="5"/>
  <c r="S544" i="5"/>
  <c r="S115" i="5"/>
  <c r="S351" i="5"/>
  <c r="S176" i="5"/>
  <c r="S561" i="5"/>
  <c r="S457" i="5"/>
  <c r="S276" i="5"/>
  <c r="S220" i="5"/>
  <c r="S325" i="5"/>
  <c r="S309" i="5"/>
  <c r="S371" i="5"/>
  <c r="S128" i="5"/>
  <c r="S54" i="5"/>
  <c r="S497" i="5"/>
  <c r="S453" i="5"/>
  <c r="S493" i="5"/>
  <c r="S506" i="5"/>
  <c r="S382" i="5"/>
  <c r="S521" i="5"/>
  <c r="S330" i="5"/>
  <c r="S533" i="5"/>
  <c r="S474" i="5"/>
  <c r="S334" i="5"/>
  <c r="S212" i="5"/>
  <c r="S327" i="5"/>
  <c r="S196" i="5"/>
  <c r="S66" i="5"/>
  <c r="S369" i="5"/>
  <c r="S112" i="5"/>
  <c r="S349" i="5"/>
  <c r="S229" i="5"/>
  <c r="S160"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397"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98" i="5"/>
  <c r="S264" i="5"/>
  <c r="S538" i="5"/>
  <c r="S518" i="5"/>
  <c r="S184" i="5"/>
  <c r="S548" i="5"/>
  <c r="S163" i="5"/>
  <c r="S336" i="5"/>
  <c r="S534" i="5"/>
  <c r="S308" i="5"/>
  <c r="S496" i="5"/>
  <c r="S120" i="5"/>
  <c r="S482" i="5"/>
  <c r="S77" i="5"/>
  <c r="S469" i="5"/>
  <c r="S296" i="5"/>
  <c r="S80" i="5"/>
  <c r="S76" i="5"/>
  <c r="S140" i="5"/>
  <c r="S513" i="5"/>
  <c r="S287" i="5"/>
  <c r="S179" i="5"/>
  <c r="S52" i="5"/>
  <c r="S64" i="5"/>
  <c r="S88" i="5"/>
  <c r="S311" i="5"/>
  <c r="S74" i="5"/>
  <c r="S240" i="5"/>
  <c r="S305" i="5"/>
  <c r="S335" i="5"/>
  <c r="S99" i="5"/>
  <c r="S553" i="5"/>
  <c r="S568" i="5"/>
  <c r="S152" i="5"/>
  <c r="S68" i="5"/>
  <c r="S299" i="5"/>
  <c r="S61" i="5"/>
  <c r="S62" i="5"/>
  <c r="S244" i="5"/>
  <c r="S252" i="5"/>
  <c r="S58" i="5"/>
  <c r="S204" i="5"/>
  <c r="S323" i="5"/>
  <c r="S525" i="5"/>
  <c r="S367" i="5"/>
  <c r="S379" i="5"/>
  <c r="S307" i="5"/>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c r="H26" i="6"/>
  <c r="H24" i="6"/>
  <c r="H35" i="6"/>
  <c r="D35" i="6"/>
  <c r="H40" i="6"/>
  <c r="D40" i="6"/>
  <c r="H46" i="6"/>
  <c r="D46" i="6"/>
  <c r="H31" i="6"/>
  <c r="C29" i="6"/>
  <c r="D29" i="6"/>
  <c r="H30" i="6"/>
  <c r="H49" i="6"/>
  <c r="D49" i="6"/>
  <c r="H34" i="6"/>
  <c r="H32" i="6"/>
  <c r="C45" i="6"/>
  <c r="C51" i="6"/>
  <c r="D19" i="6"/>
  <c r="C19" i="6"/>
  <c r="K65" i="6"/>
  <c r="D24" i="6"/>
  <c r="X98" i="5"/>
  <c r="D27" i="6"/>
  <c r="C27" i="6"/>
  <c r="C36"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H47" i="6"/>
  <c r="D47"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C39" i="6"/>
  <c r="C46" i="6"/>
  <c r="D34" i="6"/>
  <c r="D31" i="6"/>
  <c r="C30" i="6"/>
  <c r="D30" i="6"/>
  <c r="C32" i="6"/>
  <c r="D32" i="6"/>
  <c r="C49" i="6"/>
  <c r="C47" i="6"/>
  <c r="C60" i="6"/>
  <c r="D60" i="6"/>
  <c r="D58" i="6"/>
  <c r="D63" i="6"/>
  <c r="C63" i="6"/>
  <c r="D62" i="6"/>
  <c r="C54" i="6"/>
  <c r="D54" i="6"/>
  <c r="D57" i="6"/>
  <c r="C57" i="6"/>
  <c r="F56" i="6"/>
  <c r="H56" i="6"/>
  <c r="H55" i="6"/>
  <c r="D59" i="6"/>
  <c r="C59" i="6"/>
  <c r="D55" i="6"/>
  <c r="C55" i="6"/>
  <c r="D56" i="6"/>
  <c r="G64" i="6" a="1"/>
  <c r="G64" i="6" l="1"/>
  <c r="V34" i="5"/>
  <c r="V38" i="5"/>
  <c r="C5" i="5"/>
  <c r="F69" i="6" s="1"/>
  <c r="B50" i="5"/>
  <c r="C47" i="5"/>
  <c r="B46" i="5"/>
  <c r="V46" i="5" s="1"/>
  <c r="C43" i="5"/>
  <c r="B42" i="5"/>
  <c r="C39" i="5"/>
  <c r="B38" i="5"/>
  <c r="C35" i="5"/>
  <c r="B34" i="5"/>
  <c r="C31" i="5"/>
  <c r="B30" i="5"/>
  <c r="V30" i="5" s="1"/>
  <c r="C27" i="5"/>
  <c r="B26" i="5"/>
  <c r="C23" i="5"/>
  <c r="C21" i="5"/>
  <c r="B20" i="5"/>
  <c r="V20" i="5" s="1"/>
  <c r="C17" i="5"/>
  <c r="B16" i="5"/>
  <c r="V16" i="5" s="1"/>
  <c r="C13" i="5"/>
  <c r="B12" i="5"/>
  <c r="V12" i="5" s="1"/>
  <c r="C9" i="5"/>
  <c r="B8" i="5"/>
  <c r="V8" i="5" s="1"/>
  <c r="B5" i="5"/>
  <c r="C48" i="5"/>
  <c r="B47" i="5"/>
  <c r="C44" i="5"/>
  <c r="B43" i="5"/>
  <c r="C40" i="5"/>
  <c r="B39" i="5"/>
  <c r="C36" i="5"/>
  <c r="B35" i="5"/>
  <c r="C32" i="5"/>
  <c r="B31" i="5"/>
  <c r="C28" i="5"/>
  <c r="B27" i="5"/>
  <c r="C24" i="5"/>
  <c r="B23" i="5"/>
  <c r="C22" i="5"/>
  <c r="B21" i="5"/>
  <c r="C18" i="5"/>
  <c r="B17" i="5"/>
  <c r="C14" i="5"/>
  <c r="B13" i="5"/>
  <c r="C10" i="5"/>
  <c r="B9" i="5"/>
  <c r="C6" i="5"/>
  <c r="C49" i="5"/>
  <c r="B48" i="5"/>
  <c r="C45" i="5"/>
  <c r="B44" i="5"/>
  <c r="C41" i="5"/>
  <c r="B40" i="5"/>
  <c r="C37" i="5"/>
  <c r="B36" i="5"/>
  <c r="C33" i="5"/>
  <c r="B32" i="5"/>
  <c r="C29" i="5"/>
  <c r="B28" i="5"/>
  <c r="C25" i="5"/>
  <c r="B24" i="5"/>
  <c r="B22" i="5"/>
  <c r="C19" i="5"/>
  <c r="B18" i="5"/>
  <c r="C15" i="5"/>
  <c r="B14" i="5"/>
  <c r="C11" i="5"/>
  <c r="B10" i="5"/>
  <c r="C7" i="5"/>
  <c r="J20" i="5" l="1"/>
  <c r="E20" i="5"/>
  <c r="X20" i="5" s="1"/>
  <c r="I20" i="5"/>
  <c r="R20" i="5"/>
  <c r="H20" i="5"/>
  <c r="G20" i="5"/>
  <c r="F20" i="5"/>
  <c r="J30" i="5"/>
  <c r="E30" i="5"/>
  <c r="X30" i="5" s="1"/>
  <c r="I30" i="5"/>
  <c r="H30" i="5"/>
  <c r="G30" i="5"/>
  <c r="F30" i="5"/>
  <c r="R30" i="5"/>
  <c r="J46" i="5"/>
  <c r="E46" i="5"/>
  <c r="X46" i="5" s="1"/>
  <c r="I46" i="5"/>
  <c r="R46" i="5"/>
  <c r="F46" i="5"/>
  <c r="H46" i="5"/>
  <c r="G46" i="5"/>
  <c r="J12" i="5"/>
  <c r="E12" i="5"/>
  <c r="X12" i="5" s="1"/>
  <c r="G12" i="5"/>
  <c r="I12" i="5"/>
  <c r="H12" i="5"/>
  <c r="R12" i="5"/>
  <c r="F12" i="5"/>
  <c r="J8" i="5"/>
  <c r="E8" i="5"/>
  <c r="X8" i="5" s="1"/>
  <c r="G8" i="5"/>
  <c r="R8" i="5"/>
  <c r="H8" i="5"/>
  <c r="I8" i="5"/>
  <c r="F8" i="5"/>
  <c r="C69" i="6"/>
  <c r="J16" i="5"/>
  <c r="E16" i="5"/>
  <c r="X16" i="5" s="1"/>
  <c r="G16" i="5"/>
  <c r="I16" i="5"/>
  <c r="R16" i="5"/>
  <c r="H16" i="5"/>
  <c r="F16" i="5"/>
  <c r="J34" i="5"/>
  <c r="E34" i="5"/>
  <c r="X34" i="5" s="1"/>
  <c r="I34" i="5"/>
  <c r="H34" i="5"/>
  <c r="R34" i="5"/>
  <c r="F34" i="5"/>
  <c r="G34" i="5"/>
  <c r="V25" i="5"/>
  <c r="AB25" i="5"/>
  <c r="AB14" i="5"/>
  <c r="AB22" i="5"/>
  <c r="V29" i="5"/>
  <c r="G29" i="5"/>
  <c r="AB29" i="5"/>
  <c r="V37" i="5"/>
  <c r="G37" i="5"/>
  <c r="AB37" i="5"/>
  <c r="V45" i="5"/>
  <c r="G45" i="5"/>
  <c r="AB45" i="5"/>
  <c r="AB9" i="5"/>
  <c r="AB17" i="5"/>
  <c r="AB23" i="5"/>
  <c r="AB31" i="5"/>
  <c r="AB39" i="5"/>
  <c r="AB47" i="5"/>
  <c r="V9" i="5"/>
  <c r="V17" i="5"/>
  <c r="G17" i="5" s="1"/>
  <c r="AB26" i="5"/>
  <c r="AB34" i="5"/>
  <c r="AB42" i="5"/>
  <c r="AB50" i="5"/>
  <c r="V50" i="5"/>
  <c r="V42" i="5"/>
  <c r="V26" i="5"/>
  <c r="J38" i="5"/>
  <c r="E38" i="5"/>
  <c r="X38" i="5" s="1"/>
  <c r="I38" i="5"/>
  <c r="F38" i="5"/>
  <c r="R38" i="5"/>
  <c r="G38" i="5"/>
  <c r="H38" i="5"/>
  <c r="V33" i="5"/>
  <c r="G33" i="5" s="1"/>
  <c r="AB33" i="5"/>
  <c r="AB21" i="5"/>
  <c r="AB27" i="5"/>
  <c r="AB35" i="5"/>
  <c r="AB43" i="5"/>
  <c r="AB5" i="5"/>
  <c r="V13" i="5"/>
  <c r="G13" i="5" s="1"/>
  <c r="V21" i="5"/>
  <c r="AB30" i="5"/>
  <c r="AB38" i="5"/>
  <c r="AB46" i="5"/>
  <c r="V7" i="5"/>
  <c r="G7" i="5"/>
  <c r="AB7" i="5"/>
  <c r="G68" i="6" s="1"/>
  <c r="H68" i="6" s="1"/>
  <c r="V15" i="5"/>
  <c r="AB15" i="5"/>
  <c r="G15" i="5"/>
  <c r="AB24" i="5"/>
  <c r="AB32" i="5"/>
  <c r="AB40" i="5"/>
  <c r="AB48" i="5"/>
  <c r="V10" i="5"/>
  <c r="G10" i="5"/>
  <c r="V18" i="5"/>
  <c r="G18" i="5" s="1"/>
  <c r="V24" i="5"/>
  <c r="V32" i="5"/>
  <c r="V40" i="5"/>
  <c r="G40" i="5"/>
  <c r="V48" i="5"/>
  <c r="G48" i="5" s="1"/>
  <c r="AB12" i="5"/>
  <c r="AB20" i="5"/>
  <c r="V27" i="5"/>
  <c r="G27" i="5"/>
  <c r="G35" i="5"/>
  <c r="V35" i="5"/>
  <c r="V43" i="5"/>
  <c r="V5" i="5"/>
  <c r="G5" i="5" s="1"/>
  <c r="AB10" i="5"/>
  <c r="AB18" i="5"/>
  <c r="V41" i="5"/>
  <c r="G41" i="5" s="1"/>
  <c r="AB41" i="5"/>
  <c r="V49" i="5"/>
  <c r="G49" i="5" s="1"/>
  <c r="AB49" i="5"/>
  <c r="AB13" i="5"/>
  <c r="V11" i="5"/>
  <c r="G11" i="5"/>
  <c r="AB11" i="5"/>
  <c r="V19" i="5"/>
  <c r="G19" i="5"/>
  <c r="AB19" i="5"/>
  <c r="AB28" i="5"/>
  <c r="AB36" i="5"/>
  <c r="AB44" i="5"/>
  <c r="V6" i="5"/>
  <c r="G6" i="5" s="1"/>
  <c r="AB6" i="5"/>
  <c r="G65" i="6" s="1"/>
  <c r="H65" i="6" s="1"/>
  <c r="V14" i="5"/>
  <c r="G14" i="5" s="1"/>
  <c r="V22" i="5"/>
  <c r="X22" i="5"/>
  <c r="V28" i="5"/>
  <c r="G28" i="5" s="1"/>
  <c r="V36" i="5"/>
  <c r="G36" i="5" s="1"/>
  <c r="V44" i="5"/>
  <c r="G44" i="5"/>
  <c r="AB8" i="5"/>
  <c r="AB16" i="5"/>
  <c r="G23" i="5"/>
  <c r="V23" i="5"/>
  <c r="V31" i="5"/>
  <c r="G31" i="5"/>
  <c r="V39" i="5"/>
  <c r="G39" i="5"/>
  <c r="V47" i="5"/>
  <c r="G47" i="5"/>
  <c r="B64" i="6"/>
  <c r="H64" i="6"/>
  <c r="S46" i="5"/>
  <c r="S34" i="5"/>
  <c r="S38" i="5"/>
  <c r="S12" i="5"/>
  <c r="S16" i="5"/>
  <c r="S30" i="5"/>
  <c r="S8" i="5"/>
  <c r="S20" i="5"/>
  <c r="S22" i="5"/>
  <c r="D68" i="6" l="1"/>
  <c r="C68" i="6"/>
  <c r="D65" i="6"/>
  <c r="C65" i="6"/>
  <c r="J9" i="5"/>
  <c r="E9" i="5"/>
  <c r="H9" i="5"/>
  <c r="F9" i="5"/>
  <c r="I9" i="5"/>
  <c r="R9" i="5"/>
  <c r="J25" i="5"/>
  <c r="I25" i="5"/>
  <c r="E25" i="5"/>
  <c r="H25" i="5"/>
  <c r="F25" i="5"/>
  <c r="R25" i="5"/>
  <c r="J43" i="5"/>
  <c r="E43" i="5"/>
  <c r="R43" i="5"/>
  <c r="I43" i="5"/>
  <c r="H43" i="5"/>
  <c r="F43" i="5"/>
  <c r="E24" i="5"/>
  <c r="J24" i="5"/>
  <c r="H24" i="5"/>
  <c r="I24" i="5"/>
  <c r="R24" i="5"/>
  <c r="F24" i="5"/>
  <c r="J39" i="5"/>
  <c r="E39" i="5"/>
  <c r="R39" i="5"/>
  <c r="H39" i="5"/>
  <c r="F39" i="5"/>
  <c r="I39" i="5"/>
  <c r="J31" i="5"/>
  <c r="E31" i="5"/>
  <c r="I31" i="5"/>
  <c r="H31" i="5"/>
  <c r="F31" i="5"/>
  <c r="R31" i="5"/>
  <c r="E44" i="5"/>
  <c r="I44" i="5"/>
  <c r="F44" i="5"/>
  <c r="J44" i="5"/>
  <c r="R44" i="5"/>
  <c r="H44" i="5"/>
  <c r="J21" i="5"/>
  <c r="E21" i="5"/>
  <c r="R21" i="5"/>
  <c r="F21" i="5"/>
  <c r="I21" i="5"/>
  <c r="H21" i="5"/>
  <c r="J35" i="5"/>
  <c r="E35" i="5"/>
  <c r="H35" i="5"/>
  <c r="R35" i="5"/>
  <c r="I35" i="5"/>
  <c r="F35" i="5"/>
  <c r="E40" i="5"/>
  <c r="J40" i="5"/>
  <c r="I40" i="5"/>
  <c r="R40" i="5"/>
  <c r="F40" i="5"/>
  <c r="H40" i="5"/>
  <c r="G24" i="5"/>
  <c r="E10" i="5"/>
  <c r="J10" i="5"/>
  <c r="F10" i="5"/>
  <c r="R10" i="5"/>
  <c r="H10" i="5"/>
  <c r="I10" i="5"/>
  <c r="J15" i="5"/>
  <c r="E15" i="5"/>
  <c r="H15" i="5"/>
  <c r="F15" i="5"/>
  <c r="R15" i="5"/>
  <c r="I15" i="5"/>
  <c r="J7" i="5"/>
  <c r="E7" i="5"/>
  <c r="R7" i="5"/>
  <c r="H7" i="5"/>
  <c r="I7" i="5"/>
  <c r="F7" i="5"/>
  <c r="G21" i="5"/>
  <c r="G66" i="6"/>
  <c r="H66" i="6" s="1"/>
  <c r="J42" i="5"/>
  <c r="E42" i="5"/>
  <c r="I42" i="5"/>
  <c r="H42" i="5"/>
  <c r="F42" i="5"/>
  <c r="G42" i="5"/>
  <c r="R42" i="5"/>
  <c r="J17" i="5"/>
  <c r="E17" i="5"/>
  <c r="I17" i="5"/>
  <c r="H17" i="5"/>
  <c r="R17" i="5"/>
  <c r="F17" i="5"/>
  <c r="R22" i="5"/>
  <c r="H22" i="5"/>
  <c r="J19" i="5"/>
  <c r="E19" i="5"/>
  <c r="R19" i="5"/>
  <c r="I19" i="5"/>
  <c r="F19" i="5"/>
  <c r="H19" i="5"/>
  <c r="J11" i="5"/>
  <c r="E11" i="5"/>
  <c r="H11" i="5"/>
  <c r="I11" i="5"/>
  <c r="R11" i="5"/>
  <c r="F11" i="5"/>
  <c r="J27" i="5"/>
  <c r="E27" i="5"/>
  <c r="H27" i="5"/>
  <c r="I27" i="5"/>
  <c r="R27" i="5"/>
  <c r="F27" i="5"/>
  <c r="E32" i="5"/>
  <c r="R32" i="5"/>
  <c r="I32" i="5"/>
  <c r="J32" i="5"/>
  <c r="H32" i="5"/>
  <c r="F32" i="5"/>
  <c r="G67" i="6"/>
  <c r="H67" i="6" s="1"/>
  <c r="C64" i="6"/>
  <c r="D64" i="6"/>
  <c r="J47" i="5"/>
  <c r="E47" i="5"/>
  <c r="I47" i="5"/>
  <c r="H47" i="5"/>
  <c r="R47" i="5"/>
  <c r="F47" i="5"/>
  <c r="J23" i="5"/>
  <c r="E23" i="5"/>
  <c r="I23" i="5"/>
  <c r="H23" i="5"/>
  <c r="R23" i="5"/>
  <c r="F23" i="5"/>
  <c r="E28" i="5"/>
  <c r="R28" i="5"/>
  <c r="F28" i="5"/>
  <c r="J28" i="5"/>
  <c r="H28" i="5"/>
  <c r="I28" i="5"/>
  <c r="G43" i="5"/>
  <c r="E48" i="5"/>
  <c r="R48" i="5"/>
  <c r="J48" i="5"/>
  <c r="H48" i="5"/>
  <c r="I48" i="5"/>
  <c r="F48" i="5"/>
  <c r="G32" i="5"/>
  <c r="E18" i="5"/>
  <c r="I18" i="5"/>
  <c r="J18" i="5"/>
  <c r="F18" i="5"/>
  <c r="H18" i="5"/>
  <c r="R18" i="5"/>
  <c r="J50" i="5"/>
  <c r="E50" i="5"/>
  <c r="I50" i="5"/>
  <c r="H50" i="5"/>
  <c r="R50" i="5"/>
  <c r="F50" i="5"/>
  <c r="G50" i="5"/>
  <c r="J45" i="5"/>
  <c r="E45" i="5"/>
  <c r="F45" i="5"/>
  <c r="I45" i="5"/>
  <c r="H45" i="5"/>
  <c r="R45" i="5"/>
  <c r="J37" i="5"/>
  <c r="H37" i="5"/>
  <c r="R37" i="5"/>
  <c r="E37" i="5"/>
  <c r="F37" i="5"/>
  <c r="I37" i="5"/>
  <c r="J29" i="5"/>
  <c r="E29" i="5"/>
  <c r="I29" i="5"/>
  <c r="R29" i="5"/>
  <c r="F29" i="5"/>
  <c r="H29" i="5"/>
  <c r="E36" i="5"/>
  <c r="J36" i="5"/>
  <c r="F36" i="5"/>
  <c r="I36" i="5"/>
  <c r="R36" i="5"/>
  <c r="H36" i="5"/>
  <c r="E14" i="5"/>
  <c r="J14" i="5"/>
  <c r="I14" i="5"/>
  <c r="F14" i="5"/>
  <c r="R14" i="5"/>
  <c r="H14" i="5"/>
  <c r="E6" i="5"/>
  <c r="F6" i="5"/>
  <c r="J6" i="5"/>
  <c r="I6" i="5"/>
  <c r="H6" i="5"/>
  <c r="R6" i="5"/>
  <c r="J49" i="5"/>
  <c r="E49" i="5"/>
  <c r="H49" i="5"/>
  <c r="F49" i="5"/>
  <c r="I49" i="5"/>
  <c r="R49" i="5"/>
  <c r="J41" i="5"/>
  <c r="I41" i="5"/>
  <c r="E41" i="5"/>
  <c r="F41" i="5"/>
  <c r="H41" i="5"/>
  <c r="R41" i="5"/>
  <c r="E5" i="5"/>
  <c r="J5" i="5"/>
  <c r="R5" i="5"/>
  <c r="I5" i="5"/>
  <c r="F5" i="5"/>
  <c r="H5" i="5"/>
  <c r="J13" i="5"/>
  <c r="E13" i="5"/>
  <c r="R13" i="5"/>
  <c r="F13" i="5"/>
  <c r="H13" i="5"/>
  <c r="I13" i="5"/>
  <c r="J33" i="5"/>
  <c r="E33" i="5"/>
  <c r="H33" i="5"/>
  <c r="F33" i="5"/>
  <c r="R33" i="5"/>
  <c r="I33" i="5"/>
  <c r="J26" i="5"/>
  <c r="E26" i="5"/>
  <c r="I26" i="5"/>
  <c r="F26" i="5"/>
  <c r="H26" i="5"/>
  <c r="G26" i="5"/>
  <c r="R26" i="5"/>
  <c r="G9" i="5"/>
  <c r="G25" i="5"/>
  <c r="T22" i="5"/>
  <c r="T16" i="5"/>
  <c r="T46" i="5"/>
  <c r="T20" i="5"/>
  <c r="T12" i="5"/>
  <c r="T8" i="5"/>
  <c r="T38" i="5"/>
  <c r="T30" i="5"/>
  <c r="T34" i="5"/>
  <c r="X5" i="5" l="1"/>
  <c r="G69" i="6" a="1"/>
  <c r="G69" i="6" s="1"/>
  <c r="H69" i="6" s="1"/>
  <c r="H70" i="6" s="1"/>
  <c r="D2" i="6" s="1"/>
  <c r="X41" i="5"/>
  <c r="X48" i="5"/>
  <c r="X23" i="5"/>
  <c r="X11" i="5"/>
  <c r="X21" i="5"/>
  <c r="X31" i="5"/>
  <c r="X26" i="5"/>
  <c r="X13" i="5"/>
  <c r="X42" i="5"/>
  <c r="X7" i="5"/>
  <c r="X40" i="5"/>
  <c r="X24" i="5"/>
  <c r="X18" i="5"/>
  <c r="X32" i="5"/>
  <c r="X6" i="5"/>
  <c r="X36" i="5"/>
  <c r="X50" i="5"/>
  <c r="X47" i="5"/>
  <c r="X27" i="5"/>
  <c r="X19" i="5"/>
  <c r="X17" i="5"/>
  <c r="X10" i="5"/>
  <c r="X35" i="5"/>
  <c r="X39" i="5"/>
  <c r="X43" i="5"/>
  <c r="X9" i="5"/>
  <c r="X49" i="5"/>
  <c r="D67" i="6"/>
  <c r="C67" i="6"/>
  <c r="C66" i="6"/>
  <c r="D66" i="6"/>
  <c r="X15" i="5"/>
  <c r="X44" i="5"/>
  <c r="X25" i="5"/>
  <c r="X33" i="5"/>
  <c r="X29" i="5"/>
  <c r="X37" i="5"/>
  <c r="X45" i="5"/>
  <c r="X28" i="5"/>
  <c r="X14" i="5"/>
  <c r="S41" i="5"/>
  <c r="S5" i="5"/>
  <c r="S48" i="5"/>
  <c r="S23" i="5"/>
  <c r="S13" i="5"/>
  <c r="S27" i="5"/>
  <c r="S17" i="5"/>
  <c r="S10" i="5"/>
  <c r="S39" i="5"/>
  <c r="S9" i="5"/>
  <c r="S15" i="5"/>
  <c r="S29" i="5"/>
  <c r="S45" i="5"/>
  <c r="S40" i="5"/>
  <c r="S24" i="5"/>
  <c r="S19" i="5"/>
  <c r="S14" i="5"/>
  <c r="S36" i="5"/>
  <c r="S35" i="5"/>
  <c r="S44" i="5"/>
  <c r="S37" i="5"/>
  <c r="S11" i="5"/>
  <c r="S21" i="5"/>
  <c r="S31" i="5"/>
  <c r="S42" i="5"/>
  <c r="S32" i="5"/>
  <c r="S6" i="5"/>
  <c r="S47" i="5"/>
  <c r="S28" i="5"/>
  <c r="S7" i="5"/>
  <c r="S18" i="5"/>
  <c r="S43" i="5"/>
  <c r="S33" i="5"/>
  <c r="S26" i="5"/>
  <c r="S50" i="5"/>
  <c r="S49" i="5"/>
  <c r="S25" i="5"/>
  <c r="T25" i="5"/>
  <c r="T33" i="5"/>
  <c r="T28" i="5"/>
  <c r="T42" i="5"/>
  <c r="T49" i="5"/>
  <c r="T43" i="5"/>
  <c r="T47" i="5"/>
  <c r="T31" i="5"/>
  <c r="T44" i="5"/>
  <c r="T19" i="5"/>
  <c r="T29" i="5"/>
  <c r="T10" i="5"/>
  <c r="T23" i="5"/>
  <c r="T6" i="5"/>
  <c r="T24" i="5"/>
  <c r="T15" i="5"/>
  <c r="T48" i="5"/>
  <c r="T45" i="5"/>
  <c r="T50" i="5"/>
  <c r="T18" i="5"/>
  <c r="T21" i="5"/>
  <c r="T35" i="5"/>
  <c r="T17" i="5"/>
  <c r="T26" i="5"/>
  <c r="T7" i="5"/>
  <c r="T32" i="5"/>
  <c r="T11" i="5"/>
  <c r="T36" i="5"/>
  <c r="T40" i="5"/>
  <c r="T9" i="5"/>
  <c r="T27" i="5"/>
  <c r="T5" i="5"/>
  <c r="T37" i="5"/>
  <c r="T14" i="5"/>
  <c r="T39" i="5"/>
  <c r="T13" i="5"/>
  <c r="T4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<sst xmlns="http://schemas.openxmlformats.org/spreadsheetml/2006/main" count="22553" uniqueCount="15866">
  <si>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</si>
  <si>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</si>
  <si>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</si>
  <si>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</si>
  <si>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</si>
  <si>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</si>
  <si>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</si>
  <si>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</si>
  <si>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</si>
  <si>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</si>
  <si>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</si>
  <si>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</si>
  <si>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</si>
  <si>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</si>
  <si>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</si>
  <si>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</si>
  <si>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</si>
  <si>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</si>
  <si>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</si>
  <si>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</si>
  <si>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</si>
  <si>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</si>
  <si>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</si>
  <si>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</si>
  <si>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</si>
  <si>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</si>
  <si>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</si>
  <si>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</si>
  <si>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</si>
  <si>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</si>
  <si>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</si>
  <si>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</si>
  <si>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</si>
  <si>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</si>
  <si>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</si>
  <si>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</si>
  <si>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</si>
  <si>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</si>
  <si>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</si>
  <si>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</si>
  <si>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</si>
  <si>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</si>
  <si>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</si>
  <si>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</si>
  <si>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</si>
  <si>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</si>
  <si>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</si>
  <si>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</si>
  <si>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</si>
  <si>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</si>
  <si>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</si>
  <si>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</si>
  <si>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</si>
  <si>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</si>
  <si>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</si>
  <si>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</si>
  <si>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</si>
  <si>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</si>
  <si>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</si>
  <si>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</si>
  <si>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</si>
  <si>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</si>
  <si>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</si>
  <si>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</si>
  <si>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</si>
  <si>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</si>
  <si>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</si>
  <si>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</si>
  <si>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</si>
  <si>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</si>
  <si>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</si>
  <si>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</si>
  <si>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</si>
  <si>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</si>
  <si>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</si>
  <si>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</si>
  <si>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</si>
  <si>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</si>
  <si>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</si>
  <si>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</si>
  <si>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</si>
  <si>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</si>
  <si>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</si>
  <si>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</si>
  <si>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</si>
  <si>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</si>
  <si>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</si>
  <si>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</si>
  <si>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</si>
  <si>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</si>
  <si>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</si>
  <si>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</si>
  <si>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</si>
  <si>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</si>
  <si>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</si>
  <si>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</si>
  <si>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</si>
  <si>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</si>
  <si>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</si>
  <si>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</si>
  <si>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</si>
  <si>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</si>
  <si>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</si>
  <si>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</si>
  <si>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</si>
  <si>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</si>
  <si>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</si>
  <si>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</si>
  <si>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</si>
  <si>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</si>
  <si>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</si>
  <si>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</si>
  <si>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</si>
  <si>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</si>
  <si>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</si>
  <si>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</si>
  <si>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</si>
  <si>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</si>
  <si>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</si>
  <si>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</si>
  <si>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</si>
  <si>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</si>
  <si>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</si>
  <si>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</si>
  <si>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</si>
  <si>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</si>
  <si>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</si>
  <si>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</si>
  <si>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</si>
  <si>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</si>
  <si>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</si>
  <si>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</si>
  <si>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</si>
  <si>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</si>
  <si>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</si>
  <si>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</si>
  <si>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</si>
  <si>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</si>
  <si>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</si>
  <si>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</si>
  <si>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</si>
  <si>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</si>
  <si>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</si>
  <si>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</si>
  <si>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</si>
  <si>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</si>
  <si>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</si>
  <si>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</si>
  <si>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</si>
  <si>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</si>
  <si>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</si>
  <si>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</si>
  <si>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</si>
  <si>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</si>
  <si>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</si>
  <si>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</si>
  <si>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</si>
  <si>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</si>
  <si>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</si>
  <si>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</si>
  <si>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</si>
  <si>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</si>
  <si>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</si>
  <si>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</si>
  <si>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</si>
  <si>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</si>
  <si>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</si>
  <si>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</si>
  <si>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</si>
  <si>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</si>
  <si>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</si>
  <si>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</si>
  <si>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</si>
  <si>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</si>
  <si>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</si>
  <si>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</si>
  <si>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</si>
  <si>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</si>
  <si>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</si>
  <si>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</si>
  <si>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</si>
  <si>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</si>
  <si>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</si>
  <si>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</si>
  <si>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</si>
  <si>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</si>
  <si>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</si>
  <si>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</si>
  <si>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</si>
  <si>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</si>
  <si>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</si>
  <si>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</si>
  <si>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</si>
  <si>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</si>
  <si>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</si>
  <si>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</si>
  <si>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</si>
  <si>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</si>
  <si>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</si>
  <si>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</si>
  <si>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</si>
  <si>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</si>
  <si>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</si>
  <si>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</si>
  <si>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</si>
  <si>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</si>
  <si>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</si>
  <si>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</si>
  <si>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</si>
  <si>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</si>
  <si>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</si>
  <si>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</si>
  <si>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</si>
  <si>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</si>
  <si>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</si>
  <si>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</si>
  <si>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</si>
  <si>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</si>
  <si>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</si>
  <si>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</si>
  <si>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</si>
  <si>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</si>
  <si>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</si>
  <si>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</si>
  <si>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</si>
  <si>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</si>
  <si>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</si>
  <si>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</si>
  <si>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</si>
  <si>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</si>
  <si>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</si>
  <si>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</si>
  <si>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</si>
  <si>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</si>
  <si>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</si>
  <si>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</si>
  <si>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</si>
  <si>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</si>
  <si>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</si>
  <si>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</si>
  <si>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</si>
  <si>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</si>
  <si>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</si>
  <si>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</si>
  <si>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</si>
  <si>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</si>
  <si>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</si>
  <si>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</si>
  <si>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</si>
  <si>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</si>
  <si>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</si>
  <si>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</si>
  <si>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</si>
  <si>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</si>
  <si>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</si>
  <si>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</si>
  <si>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</si>
  <si>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</si>
  <si>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</si>
  <si>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</si>
  <si>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</si>
  <si>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</si>
  <si>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</si>
  <si>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</si>
  <si>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</si>
  <si>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</si>
  <si>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</si>
  <si>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</si>
  <si>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</si>
  <si>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</si>
  <si>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</si>
  <si>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</si>
  <si>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</si>
  <si>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</si>
  <si>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</si>
  <si>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</si>
  <si>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</si>
  <si>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</si>
  <si>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</si>
  <si>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</si>
  <si>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</si>
  <si>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</si>
  <si>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</si>
  <si>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</si>
  <si>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</si>
  <si>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</si>
  <si>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</si>
  <si>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</si>
  <si>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</si>
  <si>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</si>
  <si>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</si>
  <si>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</si>
  <si>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</si>
  <si>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</si>
  <si>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</si>
  <si>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</si>
  <si>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</si>
  <si>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</si>
  <si>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</si>
  <si>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</si>
  <si>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</si>
  <si>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</si>
  <si>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</si>
  <si>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</si>
  <si>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</si>
  <si>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</si>
  <si>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</si>
  <si>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</si>
  <si>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</si>
  <si>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</si>
  <si>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</si>
  <si>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</si>
  <si>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</si>
  <si>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</si>
  <si>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</si>
  <si>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</si>
  <si>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</si>
  <si>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</si>
  <si>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</si>
  <si>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</si>
  <si>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</si>
  <si>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</si>
  <si>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</si>
  <si>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</si>
  <si>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</si>
  <si>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</si>
  <si>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</si>
  <si>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</si>
  <si>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</si>
  <si>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</si>
  <si>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</si>
  <si>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</si>
  <si>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</si>
  <si>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</si>
  <si>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</si>
  <si>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</si>
  <si>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</si>
  <si>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</si>
  <si>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</si>
  <si>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</si>
  <si>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</si>
  <si>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</si>
  <si>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</si>
  <si>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</si>
  <si>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</si>
  <si>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</si>
  <si>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</si>
  <si>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</si>
  <si>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</si>
  <si>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</si>
  <si>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</si>
  <si>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</si>
  <si>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</si>
  <si>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</si>
  <si>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</si>
  <si>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</si>
  <si>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</si>
  <si>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</si>
  <si>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</si>
  <si>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</si>
  <si>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</si>
  <si>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</si>
  <si>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</si>
  <si>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</si>
  <si>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</si>
  <si>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</si>
  <si>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</si>
  <si>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</si>
  <si>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</si>
  <si>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</si>
  <si>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</si>
  <si>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</si>
  <si>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</si>
  <si>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</si>
  <si>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</si>
  <si>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</si>
  <si>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</si>
  <si>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</si>
  <si>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</si>
  <si>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</si>
  <si>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</si>
  <si>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</si>
  <si>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</si>
  <si>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</si>
  <si>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</si>
  <si>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</si>
  <si>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</si>
  <si>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</si>
  <si>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</si>
  <si>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</si>
  <si>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</si>
  <si>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</si>
  <si>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</si>
  <si>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</si>
  <si>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</si>
  <si>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</si>
  <si>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</si>
  <si>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</si>
  <si>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</si>
  <si>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</si>
  <si>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</si>
  <si>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</si>
  <si>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</si>
  <si>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</si>
  <si>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</si>
  <si>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</si>
  <si>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</si>
  <si>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</si>
  <si>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</si>
  <si>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</si>
  <si>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</si>
  <si>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</si>
  <si>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</si>
  <si>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</si>
  <si>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</si>
  <si>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</si>
  <si>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</si>
  <si>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</si>
  <si>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</si>
  <si>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</si>
  <si>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</si>
  <si>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</si>
  <si>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</si>
  <si>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</si>
  <si>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</si>
  <si>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</si>
  <si>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</si>
  <si>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</si>
  <si>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</si>
  <si>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</si>
  <si>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</si>
  <si>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</si>
  <si>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</si>
  <si>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</si>
  <si>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</si>
  <si>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</si>
  <si>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</si>
  <si>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</si>
  <si>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</si>
  <si>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</si>
  <si>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</si>
  <si>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</si>
  <si>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</si>
  <si>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</si>
  <si>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</si>
  <si>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</si>
  <si>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</si>
  <si>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</si>
  <si>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</si>
  <si>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</si>
  <si>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</si>
  <si>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</si>
  <si>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</si>
  <si>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</si>
  <si>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</si>
  <si>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</si>
  <si>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</si>
  <si>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</si>
  <si>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</si>
  <si>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</si>
  <si>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</si>
  <si>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</si>
  <si>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</si>
  <si>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</si>
  <si>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</si>
  <si>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</si>
  <si>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</si>
  <si>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</si>
  <si>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</si>
  <si>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</si>
  <si>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</si>
  <si>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</si>
  <si>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</si>
  <si>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</si>
  <si>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</si>
  <si>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</si>
  <si>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</si>
  <si>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</si>
  <si>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</si>
  <si>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</si>
  <si>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</si>
  <si>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</si>
  <si>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</si>
  <si>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</si>
  <si>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</si>
  <si>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</si>
  <si>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</si>
  <si>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</si>
  <si>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</si>
  <si>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</si>
  <si>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</si>
  <si>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</si>
  <si>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</si>
  <si>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</si>
  <si>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</si>
  <si>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</si>
  <si>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</si>
  <si>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</si>
  <si>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</si>
  <si>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</si>
  <si>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</si>
  <si>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</si>
  <si>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</si>
  <si>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</si>
  <si>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</si>
  <si>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</si>
  <si>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</si>
  <si>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</si>
  <si>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</si>
  <si>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</si>
  <si>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</si>
  <si>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</si>
  <si>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</si>
  <si>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</si>
  <si>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</si>
  <si>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</si>
  <si>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</si>
  <si>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</si>
  <si>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</si>
  <si>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</si>
  <si>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</si>
  <si>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</si>
  <si>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</si>
  <si>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</si>
  <si>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</si>
  <si>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</si>
  <si>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</si>
  <si>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</si>
  <si>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</si>
  <si>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</si>
  <si>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</si>
  <si>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</si>
  <si>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</si>
  <si>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</si>
  <si>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</si>
  <si>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</si>
  <si>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</si>
  <si>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</si>
  <si>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</si>
  <si>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</si>
  <si>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</si>
  <si>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</si>
  <si>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</si>
  <si>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</si>
  <si>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</si>
  <si>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</si>
  <si>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</si>
  <si>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</si>
  <si>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</si>
  <si>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</si>
  <si>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</si>
  <si>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</si>
  <si>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</si>
  <si>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</si>
  <si>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</si>
  <si>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</si>
  <si>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</si>
  <si>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</si>
  <si>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</si>
  <si>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</si>
  <si>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</si>
  <si>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</si>
  <si>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</si>
  <si>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</si>
  <si>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</si>
  <si>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</si>
  <si>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</si>
  <si>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</si>
  <si>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</si>
  <si>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</si>
  <si>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</si>
  <si>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</si>
  <si>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</si>
  <si>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</si>
  <si>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</si>
  <si>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</si>
  <si>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</si>
  <si>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</si>
  <si>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</si>
  <si>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</si>
  <si>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</si>
  <si>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</si>
  <si>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</si>
  <si>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</si>
  <si>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</si>
  <si>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</si>
  <si>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</si>
  <si>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</si>
  <si>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</si>
  <si>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</si>
  <si>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</si>
  <si>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</si>
  <si>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</si>
  <si>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</si>
  <si>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</si>
  <si>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</si>
  <si>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</si>
  <si>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</si>
  <si>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</si>
  <si>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</si>
  <si>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</si>
  <si>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</si>
  <si>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</si>
  <si>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</si>
  <si>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</si>
  <si>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</si>
  <si>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</si>
  <si>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</si>
  <si>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</si>
  <si>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</si>
  <si>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</si>
  <si>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</si>
  <si>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</si>
  <si>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</si>
  <si>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</si>
  <si>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</si>
  <si>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</si>
  <si>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</si>
  <si>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</si>
  <si>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</si>
  <si>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</si>
  <si>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</si>
  <si>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</si>
  <si>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</si>
  <si>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</si>
  <si>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</si>
  <si>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</si>
  <si>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</si>
  <si>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</si>
  <si>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</si>
  <si>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</si>
  <si>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</si>
  <si>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</si>
  <si>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</si>
  <si>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</si>
  <si>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</si>
  <si>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</si>
  <si>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</si>
  <si>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</si>
  <si>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</si>
  <si>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</si>
  <si>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</si>
  <si>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</si>
  <si>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</si>
  <si>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</si>
  <si>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</si>
  <si>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</si>
  <si>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</si>
  <si>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</si>
  <si>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</si>
  <si>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</si>
  <si>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</si>
  <si>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</si>
  <si>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</si>
  <si>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</si>
  <si>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</si>
  <si>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</si>
  <si>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</si>
  <si>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</si>
  <si>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</si>
  <si>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</si>
  <si>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</si>
  <si>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</si>
  <si>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</si>
  <si>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</si>
  <si>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</si>
  <si>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</si>
  <si>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</si>
  <si>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</si>
  <si>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</si>
  <si>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</si>
  <si>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</si>
  <si>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</si>
  <si>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</si>
  <si>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</si>
  <si>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</si>
  <si>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</si>
  <si>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</si>
  <si>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</si>
  <si>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</si>
  <si>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</si>
  <si>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</si>
  <si>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</si>
  <si>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</si>
  <si>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</si>
  <si>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</si>
  <si>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</si>
  <si>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</si>
  <si>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</si>
  <si>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</si>
  <si>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</si>
  <si>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</si>
  <si>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</si>
  <si>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</si>
  <si>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</si>
  <si>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</si>
  <si>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</si>
  <si>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</si>
  <si>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</si>
  <si>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</si>
  <si>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</si>
  <si>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</si>
  <si>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</si>
  <si>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</si>
  <si>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</si>
  <si>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</si>
  <si>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</si>
  <si>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</si>
  <si>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</si>
  <si>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</si>
  <si>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</si>
  <si>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</si>
  <si>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</si>
  <si>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</si>
  <si>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</si>
  <si>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</si>
  <si>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</si>
  <si>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</si>
  <si>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</si>
  <si>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</si>
  <si>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</si>
  <si>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</si>
  <si>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</si>
  <si>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</si>
  <si>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</si>
  <si>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</si>
  <si>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</si>
  <si>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</si>
  <si>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</si>
  <si>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</si>
  <si>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</si>
  <si>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</si>
  <si>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</si>
  <si>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</si>
  <si>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</si>
  <si>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</si>
  <si>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</si>
  <si>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</si>
  <si>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</si>
  <si>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</si>
  <si>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</si>
  <si>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</si>
  <si>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</si>
  <si>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</si>
  <si>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</si>
  <si>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</si>
  <si>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</si>
  <si>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</si>
  <si>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</si>
  <si>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</si>
  <si>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</si>
  <si>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</si>
  <si>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</si>
  <si>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</si>
  <si>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</si>
  <si>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</si>
  <si>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</si>
  <si>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</si>
  <si>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</si>
  <si>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</si>
  <si>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</si>
  <si>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</si>
  <si>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</si>
  <si>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</si>
  <si>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</si>
  <si>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</si>
  <si>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</si>
  <si>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</si>
  <si>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</si>
  <si>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</si>
  <si>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</si>
  <si>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</si>
  <si>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</si>
  <si>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</si>
  <si>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</si>
  <si>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</si>
  <si>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</si>
  <si>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</si>
  <si>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</si>
  <si>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</si>
  <si>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</si>
  <si>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</si>
  <si>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</si>
  <si>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</si>
  <si>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</si>
  <si>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</si>
  <si>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</si>
  <si>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</si>
  <si>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</si>
  <si>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</si>
  <si>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</si>
  <si>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</si>
  <si>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</si>
  <si>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</si>
  <si>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</si>
  <si>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</si>
  <si>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</si>
  <si>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</si>
  <si>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</si>
  <si>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</si>
  <si>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</si>
  <si>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</si>
  <si>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</si>
  <si>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</si>
  <si>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</si>
  <si>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</si>
  <si>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</si>
  <si>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</si>
  <si>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</si>
  <si>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</si>
  <si>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</si>
  <si>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</si>
  <si>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</si>
  <si>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</si>
  <si>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</si>
  <si>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</si>
  <si>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</si>
  <si>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</si>
  <si>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</si>
  <si>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</si>
  <si>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</si>
  <si>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</si>
  <si>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</si>
  <si>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</si>
  <si>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</si>
  <si>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</si>
  <si>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</si>
  <si>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</si>
  <si>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</si>
  <si>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</si>
  <si>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</si>
  <si>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</si>
  <si>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</si>
  <si>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</si>
  <si>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</si>
  <si>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</si>
  <si>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</si>
  <si>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</si>
  <si>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</si>
  <si>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</si>
  <si>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</si>
  <si>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</si>
  <si>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</si>
  <si>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</si>
  <si>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</si>
  <si>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</si>
  <si>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</si>
  <si>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</si>
  <si>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</si>
  <si>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</si>
  <si>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</si>
  <si>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</si>
  <si>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</si>
  <si>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</si>
  <si>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</si>
  <si>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</si>
  <si>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</si>
  <si>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</si>
  <si>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</si>
  <si>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</si>
  <si>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</si>
  <si>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</si>
  <si>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</si>
  <si>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</si>
  <si>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</si>
  <si>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</si>
  <si>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</si>
  <si>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</si>
  <si>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</si>
  <si>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</si>
  <si>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</si>
  <si>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</si>
  <si>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</si>
  <si>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</si>
  <si>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</si>
  <si>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</si>
  <si>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</si>
  <si>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</si>
  <si>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</si>
  <si>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</si>
  <si>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</si>
  <si>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</si>
  <si>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</si>
  <si>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</si>
  <si>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</si>
  <si>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</si>
  <si>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</si>
  <si>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</si>
  <si>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</si>
  <si>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</si>
  <si>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</si>
  <si>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</si>
  <si>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</si>
  <si>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</si>
  <si>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</si>
  <si>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</si>
  <si>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</si>
  <si>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</si>
  <si>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</si>
  <si>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</si>
  <si>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</si>
  <si>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</si>
  <si>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</si>
  <si>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</si>
  <si>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</si>
  <si>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</si>
  <si>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</si>
  <si>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</si>
  <si>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</si>
  <si>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</si>
  <si>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</si>
  <si>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</si>
  <si>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</si>
  <si>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</si>
  <si>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</si>
  <si>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</si>
  <si>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</si>
  <si>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</si>
  <si>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</si>
  <si>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</si>
  <si>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</si>
  <si>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</si>
  <si>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</si>
  <si>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</si>
  <si>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</si>
  <si>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</si>
  <si>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</si>
  <si>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</si>
  <si>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</si>
  <si>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</si>
  <si>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</si>
  <si>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</si>
  <si>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</si>
  <si>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</si>
  <si>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</si>
  <si>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</si>
  <si>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</si>
  <si>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</si>
  <si>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</si>
  <si>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</si>
  <si>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</si>
  <si>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</si>
  <si>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</si>
  <si>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</si>
  <si>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</si>
  <si>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</si>
  <si>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</si>
  <si>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</si>
  <si>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</si>
  <si>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</si>
  <si>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</si>
  <si>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</si>
  <si>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</si>
  <si>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</si>
  <si>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</si>
  <si>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</si>
  <si>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</si>
  <si>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</si>
  <si>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</si>
  <si>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</si>
  <si>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</si>
  <si>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</si>
  <si>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</si>
  <si>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</si>
  <si>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</si>
  <si>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</si>
  <si>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</si>
  <si>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</si>
  <si>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</si>
  <si>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</si>
  <si>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</si>
  <si>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</si>
  <si>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</si>
  <si>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</si>
  <si>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</si>
  <si>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</si>
  <si>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</si>
  <si>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</si>
  <si>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</si>
  <si>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</si>
  <si>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</si>
  <si>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</si>
  <si>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</si>
  <si>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</si>
  <si>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</si>
  <si>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</si>
  <si>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</si>
  <si>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</si>
  <si>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</si>
  <si>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</si>
  <si>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</si>
  <si>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</si>
  <si>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</si>
  <si>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</si>
  <si>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</si>
  <si>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</si>
  <si>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</si>
  <si>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</si>
  <si>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</si>
  <si>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</si>
  <si>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</si>
  <si>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</si>
  <si>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</si>
  <si>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</si>
  <si>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</si>
  <si>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</si>
  <si>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</si>
  <si>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</si>
  <si>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</si>
  <si>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</si>
  <si>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</si>
  <si>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</si>
  <si>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</si>
  <si>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</si>
  <si>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</si>
  <si>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</si>
  <si>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</si>
  <si>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</si>
  <si>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</si>
  <si>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</si>
  <si>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</si>
  <si>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</si>
  <si>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</si>
  <si>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</si>
  <si>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</si>
  <si>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</si>
  <si>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</si>
  <si>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</si>
  <si>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</si>
  <si>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</si>
  <si>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</si>
  <si>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</si>
  <si>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</si>
  <si>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</si>
  <si>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</si>
  <si>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</si>
  <si>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</si>
  <si>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</si>
  <si>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</si>
  <si>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</si>
  <si>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</si>
  <si>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</si>
  <si>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</si>
  <si>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</si>
  <si>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</si>
  <si>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</si>
  <si>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</si>
  <si>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</si>
  <si>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</si>
  <si>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</si>
  <si>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</si>
  <si>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</si>
  <si>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</si>
  <si>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</si>
  <si>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</si>
  <si>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</si>
  <si>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</si>
  <si>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</si>
  <si>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</si>
  <si>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</si>
  <si>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</si>
  <si>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</si>
  <si>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</si>
  <si>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</si>
  <si>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</si>
  <si>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</si>
  <si>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</si>
  <si>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</si>
  <si>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</si>
  <si>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</si>
  <si>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</si>
  <si>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</si>
  <si>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</si>
  <si>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</si>
  <si>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</si>
  <si>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</si>
  <si>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</si>
  <si>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</si>
  <si>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</si>
  <si>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</si>
  <si>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</si>
  <si>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</si>
  <si>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</si>
  <si>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</si>
  <si>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</si>
  <si>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</si>
  <si>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</si>
  <si>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</si>
  <si>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</si>
  <si>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</si>
  <si>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</si>
  <si>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</si>
  <si>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</si>
  <si>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</si>
  <si>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</si>
  <si>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</si>
  <si>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</si>
  <si>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</si>
  <si>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</si>
  <si>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</si>
  <si>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</si>
  <si>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</si>
  <si>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</si>
  <si>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</si>
  <si>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</si>
  <si>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</si>
  <si>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</si>
  <si>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</si>
  <si>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</si>
  <si>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</si>
  <si>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</si>
  <si>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</si>
  <si>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</si>
  <si>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</si>
  <si>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</si>
  <si>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</si>
  <si>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</si>
  <si>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</si>
  <si>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</si>
  <si>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</si>
  <si>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</si>
  <si>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</si>
  <si>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</si>
  <si>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</si>
  <si>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</si>
  <si>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</si>
  <si>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</si>
  <si>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</si>
  <si>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</si>
  <si>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</si>
  <si>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</si>
  <si>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</si>
  <si>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</si>
  <si>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</si>
  <si>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</si>
  <si>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</si>
  <si>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</si>
  <si>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</si>
  <si>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</si>
  <si>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</si>
  <si>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</si>
  <si>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</si>
  <si>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</si>
  <si>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</si>
  <si>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</si>
  <si>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</si>
  <si>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</si>
  <si>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</si>
  <si>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</si>
  <si>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</si>
  <si>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</si>
  <si>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</si>
  <si>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</si>
  <si>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</si>
  <si>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</si>
  <si>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</si>
  <si>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</si>
  <si>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</si>
  <si>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</si>
  <si>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</si>
  <si>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</si>
  <si>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</si>
  <si>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</si>
  <si>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</si>
  <si>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</si>
  <si>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</si>
  <si>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</si>
  <si>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</si>
  <si>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</si>
  <si>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</si>
  <si>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</si>
  <si>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</si>
  <si>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</si>
  <si>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</si>
  <si>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</si>
  <si>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</si>
  <si>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</si>
  <si>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</si>
  <si>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</si>
  <si>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</si>
  <si>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</si>
  <si>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</si>
  <si>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</si>
  <si>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</si>
  <si>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</si>
  <si>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</si>
  <si>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</si>
  <si>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</si>
  <si>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</si>
  <si>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</si>
  <si>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</si>
  <si>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</si>
  <si>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</si>
  <si>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</si>
  <si>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</si>
  <si>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</si>
  <si>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</si>
  <si>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</si>
  <si>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</si>
  <si>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</si>
  <si>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</si>
  <si>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</si>
  <si>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</si>
  <si>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</si>
  <si>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</si>
  <si>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</si>
  <si>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</si>
  <si>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</si>
  <si>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</si>
  <si>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</si>
  <si>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</si>
  <si>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</si>
  <si>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</si>
  <si>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</si>
  <si>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</si>
  <si>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</si>
  <si>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</si>
  <si>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</si>
  <si>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</si>
  <si>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</si>
  <si>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</si>
  <si>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</si>
  <si>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</si>
  <si>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</si>
  <si>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</si>
  <si>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</si>
  <si>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</si>
  <si>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</si>
  <si>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</si>
  <si>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</si>
  <si>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</si>
  <si>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</si>
  <si>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</si>
  <si>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</si>
  <si>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</si>
  <si>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</si>
  <si>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</si>
  <si>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</si>
  <si>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</si>
  <si>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</si>
  <si>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</si>
  <si>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</si>
  <si>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</si>
  <si>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</si>
  <si>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</si>
  <si>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</si>
  <si>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</si>
  <si>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</si>
  <si>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</si>
  <si>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</si>
  <si>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</si>
  <si>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</si>
  <si>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</si>
  <si>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</si>
  <si>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</si>
  <si>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</si>
  <si>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</si>
  <si>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</si>
  <si>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</si>
  <si>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</si>
  <si>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</si>
  <si>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</si>
  <si>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</si>
  <si>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</si>
  <si>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</si>
  <si>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</si>
  <si>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</si>
  <si>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</si>
  <si>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</si>
  <si>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</si>
  <si>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</si>
  <si>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</si>
  <si>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</si>
  <si>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</si>
  <si>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</si>
  <si>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</si>
  <si>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</si>
  <si>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</si>
  <si>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</si>
  <si>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</si>
  <si>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</si>
  <si>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</si>
  <si>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</si>
  <si>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</si>
  <si>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</si>
  <si>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</si>
  <si>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</si>
  <si>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</si>
  <si>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</si>
  <si>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</si>
  <si>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</si>
  <si>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</si>
  <si>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</si>
  <si>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</si>
  <si>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</si>
  <si>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</si>
  <si>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</si>
  <si>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</si>
  <si>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</si>
  <si>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</si>
  <si>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</si>
  <si>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</si>
  <si>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</si>
  <si>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</si>
  <si>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</si>
  <si>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</si>
  <si>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</si>
  <si>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</si>
  <si>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</si>
  <si>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</si>
  <si>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</si>
  <si>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</si>
  <si>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</si>
  <si>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</si>
  <si>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</si>
  <si>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</si>
  <si>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</si>
  <si>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</si>
  <si>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</si>
  <si>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</si>
  <si>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</si>
  <si>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</si>
  <si>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</si>
  <si>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</si>
  <si>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</si>
  <si>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</si>
  <si>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</si>
  <si>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</si>
  <si>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</si>
  <si>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</si>
  <si>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</si>
  <si>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</si>
  <si>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</si>
  <si>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</si>
  <si>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</si>
  <si>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</si>
  <si>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</si>
  <si>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</si>
  <si>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</si>
  <si>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</si>
  <si>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</si>
  <si>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</si>
  <si>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</si>
  <si>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</si>
  <si>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</si>
  <si>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</si>
  <si>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</si>
  <si>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</si>
  <si>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</si>
  <si>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</si>
  <si>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</si>
  <si>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</si>
  <si>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</si>
  <si>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</si>
  <si>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</si>
  <si>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</si>
  <si>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</si>
  <si>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</si>
  <si>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</si>
  <si>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</si>
  <si>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</si>
  <si>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</si>
  <si>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</si>
  <si>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</si>
  <si>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</si>
  <si>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</si>
  <si>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</si>
  <si>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</si>
  <si>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</si>
  <si>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</si>
  <si>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</si>
  <si>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</si>
  <si>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</si>
  <si>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</si>
  <si>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</si>
  <si>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</si>
  <si>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</si>
  <si>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</si>
  <si>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</si>
  <si>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</si>
  <si>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</si>
  <si>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</si>
  <si>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</si>
  <si>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</si>
  <si>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</si>
  <si>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</si>
  <si>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</si>
  <si>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</si>
  <si>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</si>
  <si>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</si>
  <si>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</si>
  <si>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</si>
  <si>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</si>
  <si>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</si>
  <si>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</si>
  <si>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</si>
  <si>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</si>
  <si>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</si>
  <si>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</si>
  <si>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</si>
  <si>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</si>
  <si>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</si>
  <si>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</si>
  <si>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</si>
  <si>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</si>
  <si>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</si>
  <si>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</si>
  <si>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</si>
  <si>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</si>
  <si>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</si>
  <si>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</si>
  <si>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</si>
  <si>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</si>
  <si>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</si>
  <si>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</si>
  <si>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</si>
  <si>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</si>
  <si>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</si>
  <si>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</si>
  <si>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</si>
  <si>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</si>
  <si>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</si>
  <si>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</si>
  <si>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</si>
  <si>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</si>
  <si>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</si>
  <si>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</si>
  <si>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</si>
  <si>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</si>
  <si>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</si>
  <si>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</si>
  <si>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</si>
  <si>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</si>
  <si>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</si>
  <si>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</si>
  <si>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</si>
  <si>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</si>
  <si>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</si>
  <si>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</si>
  <si>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</si>
  <si>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</si>
  <si>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</si>
  <si>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</si>
  <si>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</si>
  <si>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</si>
  <si>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</si>
  <si>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</si>
  <si>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</si>
  <si>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</si>
  <si>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</si>
  <si>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</si>
  <si>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</si>
  <si>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</si>
  <si>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</si>
  <si>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</si>
  <si>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</si>
  <si>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</si>
  <si>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</si>
  <si>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</si>
  <si>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</si>
  <si>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</si>
  <si>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</si>
  <si>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</si>
  <si>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</si>
  <si>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</si>
  <si>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</si>
  <si>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</si>
  <si>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</si>
  <si>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</si>
  <si>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</si>
  <si>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</si>
  <si>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</si>
  <si>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</si>
  <si>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</si>
  <si>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</si>
  <si>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</si>
  <si>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</si>
  <si>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</si>
  <si>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</si>
  <si>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</si>
  <si>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</si>
  <si>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</si>
  <si>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</si>
  <si>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</si>
  <si>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</si>
  <si>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</si>
  <si>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</si>
  <si>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</si>
  <si>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</si>
  <si>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</si>
  <si>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</si>
  <si>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</si>
  <si>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</si>
  <si>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</si>
  <si>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</si>
  <si>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</si>
  <si>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</si>
  <si>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</si>
  <si>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</si>
  <si>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</si>
  <si>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</si>
  <si>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</si>
  <si>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</si>
  <si>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</si>
  <si>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</si>
  <si>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</si>
  <si>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</si>
  <si>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</si>
  <si>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</si>
  <si>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</si>
  <si>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</si>
  <si>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</si>
  <si>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</si>
  <si>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</si>
  <si>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</si>
  <si>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</si>
  <si>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</si>
  <si>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</si>
  <si>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</si>
  <si>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</si>
  <si>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</si>
  <si>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</si>
  <si>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</si>
  <si>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</si>
  <si>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</si>
  <si>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</si>
  <si>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</si>
  <si>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</si>
  <si>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</si>
  <si>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</si>
  <si>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</si>
  <si>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</si>
  <si>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</si>
  <si>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</si>
  <si>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</si>
  <si>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</si>
  <si>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</si>
  <si>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</si>
  <si>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</si>
  <si>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</si>
  <si>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</si>
  <si>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</si>
  <si>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</si>
  <si>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</si>
  <si>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</si>
  <si>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</si>
  <si>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</si>
  <si>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</si>
  <si>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</si>
  <si>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</si>
  <si>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</si>
  <si>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</si>
  <si>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</si>
  <si>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</si>
  <si>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</si>
  <si>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</si>
  <si>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</si>
  <si>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</si>
  <si>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</si>
  <si>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</si>
  <si>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</si>
  <si>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</si>
  <si>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</si>
  <si>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</si>
  <si>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</si>
  <si>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</si>
  <si>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</si>
  <si>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</si>
  <si>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</si>
  <si>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</si>
  <si>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</si>
  <si>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</si>
  <si>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</si>
  <si>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</si>
  <si>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</si>
  <si>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</si>
  <si>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</si>
  <si>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</si>
  <si>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</si>
  <si>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</si>
  <si>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</si>
  <si>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</si>
  <si>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</si>
  <si>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</si>
  <si>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</si>
  <si>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</si>
  <si>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</si>
  <si>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</si>
  <si>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</si>
  <si>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</si>
  <si>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</si>
  <si>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</si>
  <si>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</si>
  <si>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</si>
  <si>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</si>
  <si>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</si>
  <si>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</si>
  <si>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</si>
  <si>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</si>
  <si>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</si>
  <si>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</si>
  <si>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</si>
  <si>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</si>
  <si>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</si>
  <si>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</si>
  <si>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</si>
  <si>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</si>
  <si>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</si>
  <si>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</si>
  <si>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</si>
  <si>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</si>
  <si>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</si>
  <si>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</si>
  <si>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</si>
  <si>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</si>
  <si>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</si>
  <si>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</si>
  <si>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</si>
  <si>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</si>
  <si>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</si>
  <si>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</si>
  <si>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</si>
  <si>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</si>
  <si>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</si>
  <si>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</si>
  <si>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</si>
  <si>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</si>
  <si>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</si>
  <si>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</si>
  <si>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</si>
  <si>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</si>
  <si>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</si>
  <si>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</si>
  <si>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</si>
  <si>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</si>
  <si>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</si>
  <si>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</si>
  <si>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</si>
  <si>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</si>
  <si>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</si>
  <si>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</si>
  <si>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</si>
  <si>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</si>
  <si>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</si>
  <si>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</si>
  <si>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</si>
  <si>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</si>
  <si>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</si>
  <si>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</si>
  <si>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</si>
  <si>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</si>
  <si>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</si>
  <si>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</si>
  <si>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</si>
  <si>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</si>
  <si>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</si>
  <si>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</si>
  <si>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</si>
  <si>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</si>
  <si>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</si>
  <si>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</si>
  <si>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</si>
  <si>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</si>
  <si>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</si>
  <si>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</si>
  <si>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</si>
  <si>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</si>
  <si>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</si>
  <si>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</si>
  <si>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</si>
  <si>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</si>
  <si>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</si>
  <si>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</si>
  <si>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</si>
  <si>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</si>
  <si>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</si>
  <si>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</si>
  <si>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</si>
  <si>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</si>
  <si>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</si>
  <si>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</si>
  <si>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</si>
  <si>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</si>
  <si>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</si>
  <si>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</si>
  <si>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</si>
  <si>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</si>
  <si>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</si>
  <si>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</si>
  <si>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</si>
  <si>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</si>
  <si>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</si>
  <si>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</si>
  <si>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</si>
  <si>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</si>
  <si>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</si>
  <si>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</si>
  <si>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</si>
  <si>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</si>
  <si>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</si>
  <si>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</si>
  <si>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</si>
  <si>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</si>
  <si>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</si>
  <si>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</si>
  <si>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</si>
  <si>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</si>
  <si>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</si>
  <si>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</si>
  <si>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</si>
  <si>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</si>
  <si>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</si>
  <si>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</si>
  <si>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</si>
  <si>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</si>
  <si>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</si>
  <si>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</si>
  <si>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</si>
  <si>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</si>
  <si>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</si>
  <si>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</si>
  <si>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</si>
  <si>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</si>
  <si>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</si>
  <si>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</si>
  <si>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</si>
  <si>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</si>
  <si>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</si>
  <si>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</si>
  <si>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</si>
  <si>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</si>
  <si>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</si>
  <si>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</si>
  <si>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</si>
  <si>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</si>
  <si>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</si>
  <si>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</si>
  <si>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</si>
  <si>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</si>
  <si>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</si>
  <si>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</si>
  <si>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</si>
  <si>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</si>
  <si>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</si>
  <si>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</si>
  <si>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</si>
  <si>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</si>
  <si>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</si>
  <si>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</si>
  <si>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</si>
  <si>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</si>
  <si>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</si>
  <si>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</si>
  <si>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</si>
  <si>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</si>
  <si>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</si>
  <si>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</si>
  <si>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</si>
  <si>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</si>
  <si>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</si>
  <si>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</si>
  <si>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</si>
  <si>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</si>
  <si>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</si>
  <si>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</si>
  <si>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</si>
  <si>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</si>
  <si>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</si>
  <si>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</si>
  <si>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</si>
  <si>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</si>
  <si>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</si>
  <si>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</si>
  <si>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</si>
  <si>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</si>
  <si>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</si>
  <si>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</si>
  <si>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</si>
  <si>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</si>
  <si>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</si>
  <si>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</si>
  <si>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</si>
  <si>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</si>
  <si>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</si>
  <si>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</si>
  <si>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</si>
  <si>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</si>
  <si>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</si>
  <si>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</si>
  <si>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</si>
  <si>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</si>
  <si>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</si>
  <si>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</si>
  <si>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</si>
  <si>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</si>
  <si>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</si>
  <si>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</si>
  <si>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</si>
  <si>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</si>
  <si>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</si>
  <si>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</si>
  <si>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</si>
  <si>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</si>
  <si>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</si>
  <si>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</si>
  <si>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</si>
  <si>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</si>
  <si>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</si>
  <si>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</si>
  <si>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</si>
  <si>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</si>
  <si>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</si>
  <si>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</si>
  <si>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</si>
  <si>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</si>
  <si>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</si>
  <si>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</si>
  <si>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</si>
  <si>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</si>
  <si>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</si>
  <si>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</si>
  <si>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</si>
  <si>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</si>
  <si>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</si>
  <si>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</si>
  <si>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</si>
  <si>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</si>
  <si>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</si>
  <si>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</si>
  <si>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</si>
  <si>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</si>
  <si>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</si>
  <si>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</si>
  <si>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</si>
  <si>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</si>
  <si>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</si>
  <si>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</si>
  <si>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</si>
  <si>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</si>
  <si>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</si>
  <si>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</si>
  <si>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</si>
  <si>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</si>
  <si>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</si>
  <si>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</si>
  <si>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</si>
  <si>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</si>
  <si>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</si>
  <si>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</si>
  <si>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</si>
  <si>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</si>
  <si>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</si>
  <si>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</si>
  <si>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</si>
  <si>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</si>
  <si>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</si>
  <si>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</si>
  <si>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</si>
  <si>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</si>
  <si>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</si>
  <si>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</si>
  <si>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</si>
  <si>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</si>
  <si>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</si>
  <si>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</si>
  <si>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</si>
  <si>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</si>
  <si>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</si>
  <si>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</si>
  <si>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</si>
  <si>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</si>
  <si>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</si>
  <si>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</si>
  <si>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</si>
  <si>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</si>
  <si>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</si>
  <si>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</si>
  <si>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</si>
  <si>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</si>
  <si>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</si>
  <si>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</si>
  <si>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</si>
  <si>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</si>
  <si>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</si>
  <si>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</si>
  <si>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</si>
  <si>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</si>
  <si>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</si>
  <si>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</si>
  <si>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</si>
  <si>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</si>
  <si>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</si>
  <si>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</si>
  <si>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</si>
  <si>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</si>
  <si>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</si>
  <si>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</si>
  <si>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</si>
  <si>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</si>
  <si>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</si>
  <si>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</si>
  <si>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</si>
  <si>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</si>
  <si>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</si>
  <si>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</si>
  <si>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</si>
  <si>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</si>
  <si>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</si>
  <si>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</si>
  <si>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</si>
  <si>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</si>
  <si>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</si>
  <si>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</si>
  <si>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</si>
  <si>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</si>
  <si>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</si>
  <si>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</si>
  <si>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</si>
  <si>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</si>
  <si>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</si>
  <si>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</si>
  <si>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</si>
  <si>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</si>
  <si>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</si>
  <si>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</si>
  <si>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</si>
  <si>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</si>
  <si>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</si>
  <si>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</si>
  <si>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</si>
  <si>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</si>
  <si>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</si>
  <si>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</si>
  <si>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</si>
  <si>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</si>
  <si>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</si>
  <si>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</si>
  <si>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</si>
  <si>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</si>
  <si>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</si>
  <si>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</si>
  <si>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</si>
  <si>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</si>
  <si>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</si>
  <si>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</si>
  <si>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</si>
  <si>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</si>
  <si>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</si>
  <si>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</si>
  <si>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</si>
  <si>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</si>
  <si>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</si>
  <si>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</si>
  <si>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</si>
  <si>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</si>
  <si>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</si>
  <si>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</si>
  <si>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</si>
  <si>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</si>
  <si>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</si>
  <si>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</si>
  <si>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</si>
  <si>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</si>
  <si>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</si>
  <si>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</si>
  <si>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</si>
  <si>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</si>
  <si>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</si>
  <si>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</si>
  <si>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</si>
  <si>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</si>
  <si>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</si>
  <si>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</si>
  <si>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</si>
  <si>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</si>
  <si>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</si>
  <si>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</si>
  <si>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</si>
  <si>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</si>
  <si>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</si>
  <si>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</si>
  <si>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</si>
  <si>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</si>
  <si>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</si>
  <si>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</si>
  <si>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</si>
  <si>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</si>
  <si>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</si>
  <si>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</si>
  <si>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</si>
  <si>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</si>
  <si>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</si>
  <si>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</si>
  <si>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</si>
  <si>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</si>
  <si>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</si>
  <si>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</si>
  <si>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</si>
  <si>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</si>
  <si>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</si>
  <si>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</si>
  <si>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</si>
  <si>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</si>
  <si>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</si>
  <si>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</si>
  <si>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</si>
  <si>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</si>
  <si>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</si>
  <si>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</si>
  <si>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</si>
  <si>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</si>
  <si>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</si>
  <si>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</si>
  <si>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</si>
  <si>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</si>
  <si>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</si>
  <si>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</si>
  <si>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</si>
  <si>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</si>
  <si>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</si>
  <si>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</si>
  <si>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</si>
  <si>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</si>
  <si>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</si>
  <si>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</si>
  <si>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</si>
  <si>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</si>
  <si>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</si>
  <si>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</si>
  <si>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</si>
  <si>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</si>
  <si>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</si>
  <si>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</si>
  <si>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</si>
  <si>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</si>
  <si>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</si>
  <si>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</si>
  <si>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</si>
  <si>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</si>
  <si>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</si>
  <si>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</si>
  <si>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</si>
  <si>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</si>
  <si>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</si>
  <si>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</si>
  <si>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</si>
  <si>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</si>
  <si>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</si>
  <si>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</si>
  <si>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</si>
  <si>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</si>
  <si>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</si>
  <si>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</si>
  <si>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</si>
  <si>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</si>
  <si>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</si>
  <si>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</si>
  <si>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</si>
  <si>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</si>
  <si>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</si>
  <si>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</si>
  <si>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</si>
  <si>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</si>
  <si>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</si>
  <si>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</si>
  <si>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</si>
  <si>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</si>
  <si>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</si>
  <si>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</si>
  <si>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</si>
  <si>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</si>
  <si>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</si>
  <si>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</si>
  <si>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</si>
  <si>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</si>
  <si>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</si>
  <si>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</si>
  <si>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</si>
  <si>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</si>
  <si>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</si>
  <si>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</si>
  <si>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</si>
  <si>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</si>
  <si>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</si>
  <si>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</si>
  <si>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</si>
  <si>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</si>
  <si>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</si>
  <si>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</si>
  <si>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</si>
  <si>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</si>
  <si>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</si>
  <si>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</si>
  <si>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</si>
  <si>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</si>
  <si>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</si>
  <si>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</si>
  <si>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</si>
  <si>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</si>
  <si>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</si>
  <si>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</si>
  <si>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</si>
  <si>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</si>
  <si>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</si>
  <si>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</si>
  <si>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</si>
  <si>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</si>
  <si>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</si>
  <si>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</si>
  <si>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</si>
  <si>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</si>
  <si>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</si>
  <si>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</si>
  <si>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</si>
  <si>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</si>
  <si>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</si>
  <si>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</si>
  <si>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</si>
  <si>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</si>
  <si>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</si>
  <si>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</si>
  <si>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</si>
  <si>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</si>
  <si>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</si>
  <si>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</si>
  <si>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</si>
  <si>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</si>
  <si>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</si>
  <si>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</si>
  <si>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</si>
  <si>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</si>
  <si>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</si>
  <si>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</si>
  <si>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</si>
  <si>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</si>
  <si>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</si>
  <si>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</si>
  <si>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</si>
  <si>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</si>
  <si>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</si>
  <si>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</si>
  <si>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</si>
  <si>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</si>
  <si>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</si>
  <si>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</si>
  <si>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</si>
  <si>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</si>
  <si>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</si>
  <si>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</si>
  <si>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</si>
  <si>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</si>
  <si>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</si>
  <si>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</si>
  <si>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</si>
  <si>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</si>
  <si>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</si>
  <si>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</si>
  <si>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</si>
  <si>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</si>
  <si>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</si>
  <si>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</si>
  <si>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</si>
  <si>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</si>
  <si>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</si>
  <si>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</si>
  <si>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</si>
  <si>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</si>
  <si>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</si>
  <si>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</si>
  <si>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</si>
  <si>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</si>
  <si>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</si>
  <si>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</si>
  <si>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</si>
  <si>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</si>
  <si>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</si>
  <si>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</si>
  <si>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</si>
  <si>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</si>
  <si>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</si>
  <si>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</si>
  <si>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</si>
  <si>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</si>
  <si>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</si>
  <si>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</si>
  <si>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</si>
  <si>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</si>
  <si>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</si>
  <si>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</si>
  <si>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</si>
  <si>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</si>
  <si>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</si>
  <si>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</si>
  <si>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</si>
  <si>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</si>
  <si>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</si>
  <si>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</si>
  <si>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</si>
  <si>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</si>
  <si>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</si>
  <si>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</si>
  <si>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</si>
  <si>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</si>
  <si>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</si>
  <si>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</si>
  <si>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</si>
  <si>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</si>
  <si>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</si>
  <si>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</si>
  <si>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</si>
  <si>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</si>
  <si>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</si>
  <si>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</si>
  <si>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</si>
  <si>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</si>
  <si>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</si>
  <si>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</si>
  <si>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</si>
  <si>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</si>
  <si>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</si>
  <si>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</si>
  <si>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</si>
  <si>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</si>
  <si>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</si>
  <si>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</si>
  <si>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</si>
  <si>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</si>
  <si>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</si>
  <si>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</si>
  <si>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</si>
  <si>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</si>
  <si>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</si>
  <si>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</si>
  <si>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</si>
  <si>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</si>
  <si>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</si>
  <si>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</si>
  <si>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</si>
  <si>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</si>
  <si>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</si>
  <si>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</si>
  <si>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</si>
  <si>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</si>
  <si>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</si>
  <si>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</si>
  <si>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</si>
  <si>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</si>
  <si>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</si>
  <si>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</si>
  <si>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</si>
  <si>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</si>
  <si>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</si>
  <si>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</si>
  <si>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</si>
  <si>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</si>
  <si>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</si>
  <si>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</si>
  <si>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</si>
  <si>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</si>
  <si>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</si>
  <si>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</si>
  <si>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</si>
  <si>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</si>
  <si>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</si>
  <si>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</si>
  <si>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</si>
  <si>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</si>
  <si>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</si>
  <si>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</si>
  <si>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</si>
  <si>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</si>
  <si>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</si>
  <si>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</si>
  <si>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</si>
  <si>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</si>
  <si>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</si>
  <si>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</si>
  <si>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</si>
  <si>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</si>
  <si>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</si>
  <si>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</si>
  <si>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</si>
  <si>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</si>
  <si>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</si>
  <si>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</si>
  <si>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</si>
  <si>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</si>
  <si>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</si>
  <si>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</si>
  <si>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</si>
  <si>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</si>
  <si>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</si>
  <si>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</si>
  <si>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</si>
  <si>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</si>
  <si>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</si>
  <si>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</si>
  <si>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</si>
  <si>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</si>
  <si>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</si>
  <si>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</si>
  <si>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</si>
  <si>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</si>
  <si>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</si>
  <si>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</si>
  <si>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</si>
  <si>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</si>
  <si>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</si>
  <si>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</si>
  <si>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</si>
  <si>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</si>
  <si>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</si>
  <si>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</si>
  <si>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</si>
  <si>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</si>
  <si>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</si>
  <si>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</si>
  <si>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</si>
  <si>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</si>
  <si>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</si>
  <si>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</si>
  <si>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</si>
  <si>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</si>
  <si>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</si>
  <si>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</si>
  <si>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</si>
  <si>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</si>
  <si>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</si>
  <si>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</si>
  <si>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</si>
  <si>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</si>
  <si>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</si>
  <si>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</si>
  <si>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</si>
  <si>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</si>
  <si>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</si>
  <si>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</si>
  <si>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</si>
  <si>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</si>
  <si>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</si>
  <si>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</si>
  <si>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</si>
  <si>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</si>
  <si>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</si>
  <si>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</si>
  <si>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</si>
  <si>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</si>
  <si>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</si>
  <si>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</si>
  <si>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</si>
  <si>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</si>
  <si>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</si>
  <si>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</si>
  <si>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</si>
  <si>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</si>
  <si>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</si>
  <si>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</si>
  <si>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</si>
  <si>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</si>
  <si>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</si>
  <si>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</si>
  <si>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</si>
  <si>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</si>
  <si>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</si>
  <si>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</si>
  <si>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</si>
  <si>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</si>
  <si>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</si>
  <si>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</si>
  <si>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</si>
  <si>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</si>
  <si>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</si>
  <si>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</si>
  <si>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</si>
  <si>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</si>
  <si>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</si>
  <si>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</si>
  <si>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</si>
  <si>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</si>
  <si>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</si>
  <si>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</si>
  <si>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</si>
  <si>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</si>
  <si>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</si>
  <si>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</si>
  <si>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</si>
  <si>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</si>
  <si>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</si>
  <si>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</si>
  <si>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</si>
  <si>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</si>
  <si>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</si>
  <si>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</si>
  <si>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</si>
  <si>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</si>
  <si>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</si>
  <si>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</si>
  <si>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</si>
  <si>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</si>
  <si>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</si>
  <si>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</si>
  <si>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</si>
  <si>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</si>
  <si>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</si>
  <si>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</si>
  <si>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</si>
  <si>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</si>
  <si>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</si>
  <si>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</si>
  <si>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</si>
  <si>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</si>
  <si>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</si>
  <si>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</si>
  <si>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</si>
  <si>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</si>
  <si>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</si>
  <si>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</si>
  <si>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</si>
  <si>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</si>
  <si>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</si>
  <si>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</si>
  <si>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</si>
  <si>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</si>
  <si>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</si>
  <si>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</si>
  <si>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</si>
  <si>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</si>
  <si>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</si>
  <si>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</si>
  <si>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</si>
  <si>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</si>
  <si>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</si>
  <si>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</si>
  <si>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</si>
  <si>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</si>
  <si>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</si>
  <si>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</si>
  <si>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</si>
  <si>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</si>
  <si>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</si>
  <si>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</si>
  <si>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</si>
  <si>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</si>
  <si>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</si>
  <si>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</si>
  <si>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</si>
  <si>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</si>
  <si>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</si>
  <si>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</si>
  <si>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</si>
  <si>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</si>
  <si>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</si>
  <si>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</si>
  <si>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</si>
  <si>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</si>
  <si>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</si>
  <si>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</si>
  <si>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</si>
  <si>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</si>
  <si>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</si>
  <si>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</si>
  <si>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</si>
  <si>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</si>
  <si>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</si>
  <si>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</si>
  <si>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</si>
  <si>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</si>
  <si>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</si>
  <si>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</si>
  <si>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</si>
  <si>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</si>
  <si>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</si>
  <si>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</si>
  <si>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</si>
  <si>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</si>
  <si>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</si>
  <si>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</si>
  <si>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</si>
  <si>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</si>
  <si>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</si>
  <si>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</si>
  <si>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</si>
  <si>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</si>
  <si>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</si>
  <si>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</si>
  <si>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</si>
  <si>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</si>
  <si>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</si>
  <si>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</si>
  <si>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</si>
  <si>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</si>
  <si>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</si>
  <si>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</si>
  <si>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</si>
  <si>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</si>
  <si>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</si>
  <si>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</si>
  <si>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</si>
  <si>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</si>
  <si>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</si>
  <si>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</si>
  <si>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</si>
  <si>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</si>
  <si>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</si>
  <si>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</si>
  <si>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</si>
  <si>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</si>
  <si>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</si>
  <si>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</si>
  <si>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</si>
  <si>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</si>
  <si>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</si>
  <si>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</si>
  <si>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</si>
  <si>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</si>
  <si>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</si>
  <si>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</si>
  <si>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</si>
  <si>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</si>
  <si>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</si>
  <si>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</si>
  <si>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</si>
  <si>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</si>
  <si>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</si>
  <si>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</si>
  <si>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</si>
  <si>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</si>
  <si>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</si>
  <si>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</si>
  <si>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</si>
  <si>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</si>
  <si>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</si>
  <si>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</si>
  <si>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</si>
  <si>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</si>
  <si>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</si>
  <si>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</si>
  <si>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</si>
  <si>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</si>
  <si>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</si>
  <si>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</si>
  <si>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</si>
  <si>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</si>
  <si>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</si>
  <si>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</si>
  <si>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</si>
  <si>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</si>
  <si>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</si>
  <si>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</si>
  <si>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</si>
  <si>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</si>
  <si>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</si>
  <si>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</si>
  <si>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</si>
  <si>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</si>
  <si>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</si>
  <si>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</si>
  <si>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</si>
  <si>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</si>
  <si>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</si>
  <si>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</si>
  <si>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</si>
  <si>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</si>
  <si>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</si>
  <si>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</si>
  <si>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</si>
  <si>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</si>
  <si>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</si>
  <si>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</si>
  <si>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</si>
  <si>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</si>
  <si>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</si>
  <si>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</si>
  <si>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</si>
  <si>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</si>
  <si>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</si>
  <si>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</si>
  <si>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</si>
  <si>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</si>
  <si>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</si>
  <si>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</si>
  <si>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</si>
  <si>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</si>
  <si>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</si>
  <si>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</si>
  <si>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</si>
  <si>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</si>
  <si>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</si>
  <si>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</si>
  <si>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</si>
  <si>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</si>
  <si>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</si>
  <si>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</si>
  <si>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</si>
  <si>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</si>
  <si>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</si>
  <si>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</si>
  <si>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</si>
  <si>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</si>
  <si>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</si>
  <si>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</si>
  <si>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</si>
  <si>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</si>
  <si>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</si>
  <si>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</si>
  <si>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</si>
  <si>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</si>
  <si>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</si>
  <si>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</si>
  <si>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</si>
  <si>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</si>
  <si>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</si>
  <si>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</si>
  <si>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</si>
  <si>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</si>
  <si>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</si>
  <si>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</si>
  <si>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</si>
  <si>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</si>
  <si>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</si>
  <si>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</si>
  <si>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</si>
  <si>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</si>
  <si>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</si>
  <si>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</si>
  <si>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</si>
  <si>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</si>
  <si>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</si>
  <si>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</si>
  <si>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</si>
  <si>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</si>
  <si>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</si>
  <si>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</si>
  <si>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</si>
  <si>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</si>
  <si>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</si>
  <si>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</si>
  <si>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</si>
  <si>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</si>
  <si>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</si>
  <si>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</si>
  <si>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</si>
  <si>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</si>
  <si>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</si>
  <si>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</si>
  <si>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</si>
  <si>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</si>
  <si>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</si>
  <si>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</si>
  <si>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</si>
  <si>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</si>
  <si>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</si>
  <si>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</si>
  <si>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</si>
  <si>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</si>
  <si>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</si>
  <si>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</si>
  <si>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</si>
  <si>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</si>
  <si>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</si>
  <si>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</si>
  <si>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</si>
  <si>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</si>
  <si>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</si>
  <si>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</si>
  <si>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</si>
  <si>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</si>
  <si>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</si>
  <si>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</si>
  <si>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</si>
  <si>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</si>
  <si>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</si>
  <si>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</si>
  <si>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</si>
  <si>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</si>
  <si>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</si>
  <si>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</si>
  <si>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</si>
  <si>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</si>
  <si>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</si>
  <si>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</si>
  <si>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</si>
  <si>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</si>
  <si>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</si>
  <si>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</si>
  <si>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</si>
  <si>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</si>
  <si>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</si>
  <si>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</si>
  <si>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</si>
  <si>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</si>
  <si>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</si>
  <si>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</si>
  <si>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</si>
  <si>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</si>
  <si>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</si>
  <si>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</si>
  <si>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</si>
  <si>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</si>
  <si>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</si>
  <si>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</si>
  <si>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</si>
  <si>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</si>
  <si>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</si>
  <si>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</si>
  <si>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</si>
  <si>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</si>
  <si>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</si>
  <si>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</si>
  <si>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</si>
  <si>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</si>
  <si>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</si>
  <si>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</si>
  <si>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</si>
  <si>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</si>
  <si>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</si>
  <si>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</si>
  <si>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</si>
  <si>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</si>
  <si>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</si>
  <si>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</si>
  <si>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</si>
  <si>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</si>
  <si>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</si>
  <si>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</si>
  <si>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</si>
  <si>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</si>
  <si>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</si>
  <si>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</si>
  <si>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</si>
  <si>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</si>
  <si>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</si>
  <si>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</si>
  <si>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</si>
  <si>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</si>
  <si>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</si>
  <si>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</si>
  <si>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</si>
  <si>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</si>
  <si>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</si>
  <si>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</si>
  <si>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</si>
  <si>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</si>
  <si>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</si>
  <si>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</si>
  <si>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</si>
  <si>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</si>
  <si>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</si>
  <si>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</si>
  <si>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</si>
  <si>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</si>
  <si>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</si>
  <si>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</si>
  <si>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</si>
  <si>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</si>
  <si>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</si>
  <si>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</si>
  <si>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</si>
  <si>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</si>
  <si>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</si>
  <si>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</si>
  <si>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</si>
  <si>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</si>
  <si>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</si>
  <si>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</si>
  <si>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</si>
  <si>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</si>
  <si>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</si>
  <si>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</si>
  <si>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</si>
  <si>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</si>
  <si>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</si>
  <si>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</si>
  <si>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</si>
  <si>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</si>
  <si>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</si>
  <si>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</si>
  <si>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</si>
  <si>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</si>
  <si>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</si>
  <si>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</si>
  <si>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</si>
  <si>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</si>
  <si>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</si>
  <si>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</si>
  <si>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</si>
  <si>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</si>
  <si>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</si>
  <si>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</si>
  <si>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</si>
  <si>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</si>
  <si>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</si>
  <si>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</si>
  <si>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</si>
  <si>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</si>
  <si>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</si>
  <si>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</si>
  <si>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</si>
  <si>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</si>
  <si>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</si>
  <si>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</si>
  <si>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</si>
  <si>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</si>
  <si>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</si>
  <si>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</si>
  <si>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</si>
  <si>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</si>
  <si>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</si>
  <si>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</si>
  <si>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</si>
  <si>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</si>
  <si>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</si>
  <si>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</si>
  <si>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</si>
  <si>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</si>
  <si>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</si>
  <si>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</si>
  <si>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</si>
  <si>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</si>
  <si>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</si>
  <si>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</si>
  <si>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</si>
  <si>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</si>
  <si>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</si>
  <si>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</si>
  <si>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</si>
  <si>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</si>
  <si>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</si>
  <si>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</si>
  <si>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</si>
  <si>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</si>
  <si>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</si>
  <si>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</si>
  <si>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</si>
  <si>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</si>
  <si>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</si>
  <si>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</si>
  <si>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</si>
  <si>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</si>
  <si>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</si>
  <si>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</si>
  <si>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</si>
  <si>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</si>
  <si>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</si>
  <si>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</si>
  <si>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</si>
  <si>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</si>
  <si>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</si>
  <si>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</si>
  <si>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</si>
  <si>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</si>
  <si>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</si>
  <si>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</si>
  <si>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</si>
  <si>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</si>
  <si>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</si>
  <si>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</si>
  <si>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</si>
  <si>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</si>
  <si>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</si>
  <si>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</si>
  <si>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</si>
  <si>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</si>
  <si>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</si>
  <si>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</si>
  <si>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</si>
  <si>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</si>
  <si>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</si>
  <si>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</si>
  <si>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</si>
  <si>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</si>
  <si>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</si>
  <si>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</si>
  <si>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</si>
  <si>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</si>
  <si>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</si>
  <si>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</si>
  <si>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</si>
  <si>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</si>
  <si>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</si>
  <si>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</si>
  <si>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</si>
  <si>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</si>
  <si>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</si>
  <si>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</si>
  <si>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</si>
  <si>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</si>
  <si>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</si>
  <si>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</si>
  <si>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</si>
  <si>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</si>
  <si>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</si>
  <si>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</si>
  <si>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</si>
  <si>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</si>
  <si>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</si>
  <si>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</si>
  <si>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</si>
  <si>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</si>
  <si>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</si>
  <si>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</si>
  <si>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</si>
  <si>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</si>
  <si>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</si>
  <si>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</si>
  <si>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</si>
  <si>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</si>
  <si>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</si>
  <si>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</si>
  <si>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</si>
  <si>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</si>
  <si>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</si>
  <si>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</si>
  <si>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</si>
  <si>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</si>
  <si>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</si>
  <si>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</si>
  <si>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</si>
  <si>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</si>
  <si>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</si>
  <si>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</si>
  <si>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</si>
  <si>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</si>
  <si>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</si>
  <si>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</si>
  <si>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</si>
  <si>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</si>
  <si>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</si>
  <si>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</si>
  <si>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</si>
  <si>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</si>
  <si>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</si>
  <si>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</si>
  <si>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</si>
  <si>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</si>
  <si>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</si>
  <si>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</si>
  <si>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</si>
  <si>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</si>
  <si>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</si>
  <si>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</si>
  <si>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</si>
  <si>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</si>
  <si>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</si>
  <si>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</si>
  <si>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</si>
  <si>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</si>
  <si>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</si>
  <si>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</si>
  <si>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</si>
  <si>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</si>
  <si>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</si>
  <si>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</si>
  <si>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</si>
  <si>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</si>
  <si>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</si>
  <si>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</si>
  <si>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</si>
  <si>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</si>
  <si>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</si>
  <si>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</si>
  <si>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</si>
  <si>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</si>
  <si>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</si>
  <si>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</si>
  <si>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</si>
  <si>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</si>
  <si>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</si>
  <si>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</si>
  <si>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</si>
  <si>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</si>
  <si>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</si>
  <si>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</si>
  <si>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</si>
  <si>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</si>
  <si>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</si>
  <si>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</si>
  <si>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</si>
  <si>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</si>
  <si>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</si>
  <si>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</si>
  <si>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</si>
  <si>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</si>
  <si>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</si>
  <si>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</si>
  <si>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</si>
  <si>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</si>
  <si>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</si>
  <si>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</si>
  <si>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</si>
  <si>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</si>
  <si>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</si>
  <si>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</si>
  <si>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</si>
  <si>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</si>
  <si>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</si>
  <si>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</si>
  <si>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</si>
  <si>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</si>
  <si>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</si>
  <si>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</si>
  <si>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</si>
  <si>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</si>
  <si>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</si>
  <si>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</si>
  <si>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</si>
  <si>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</si>
  <si>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</si>
  <si>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</si>
  <si>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</si>
  <si>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</si>
  <si>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</si>
  <si>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</si>
  <si>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</si>
  <si>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</si>
  <si>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</si>
  <si>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</si>
  <si>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</si>
  <si>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</si>
  <si>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</si>
  <si>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</si>
  <si>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</si>
  <si>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</si>
  <si>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</si>
  <si>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</si>
  <si>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</si>
  <si>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</si>
  <si>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</si>
  <si>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</si>
  <si>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</si>
  <si>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</si>
  <si>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</si>
  <si>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</si>
  <si>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</si>
  <si>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</si>
  <si>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</si>
  <si>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</si>
  <si>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</si>
  <si>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</si>
  <si>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</si>
  <si>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</si>
  <si>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</si>
  <si>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</si>
  <si>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</si>
  <si>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</si>
  <si>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</si>
  <si>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</si>
  <si>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</si>
  <si>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</si>
  <si>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</si>
  <si>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</si>
  <si>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</si>
  <si>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</si>
  <si>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</si>
  <si>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</si>
  <si>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</si>
  <si>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</si>
  <si>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</si>
  <si>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</si>
  <si>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</si>
  <si>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</si>
  <si>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</si>
  <si>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</si>
  <si>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</si>
  <si>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</si>
  <si>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</si>
  <si>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</si>
  <si>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</si>
  <si>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</si>
  <si>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</si>
  <si>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</si>
  <si>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</si>
  <si>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</si>
  <si>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</si>
  <si>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</si>
  <si>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</si>
  <si>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</si>
  <si>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</si>
  <si>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</si>
  <si>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</si>
  <si>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</si>
  <si>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</si>
  <si>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</si>
  <si>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</si>
  <si>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</si>
  <si>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</si>
  <si>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</si>
  <si>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</si>
  <si>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</si>
  <si>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</si>
  <si>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</si>
  <si>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</si>
  <si>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</si>
  <si>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</si>
  <si>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</si>
  <si>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</si>
  <si>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</si>
  <si>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</si>
  <si>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</si>
  <si>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</si>
  <si>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</si>
  <si>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</si>
  <si>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</si>
  <si>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</si>
  <si>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</si>
  <si>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</si>
  <si>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</si>
  <si>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</si>
  <si>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</si>
  <si>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</si>
  <si>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</si>
  <si>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</si>
  <si>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</si>
  <si>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</si>
  <si>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</si>
  <si>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</si>
  <si>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</si>
  <si>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</si>
  <si>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</si>
  <si>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</si>
  <si>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</si>
  <si>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</si>
  <si>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</si>
  <si>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</si>
  <si>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</si>
  <si>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</si>
  <si>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</si>
  <si>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</si>
  <si>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</si>
  <si>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</si>
  <si>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</si>
  <si>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</si>
  <si>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</si>
  <si>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</si>
  <si>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</si>
  <si>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</si>
  <si>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</si>
  <si>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</si>
  <si>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</si>
  <si>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</si>
  <si>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</si>
  <si>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</si>
  <si>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</si>
  <si>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</si>
  <si>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</si>
  <si>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</si>
  <si>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</si>
  <si>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</si>
  <si>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</si>
  <si>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</si>
  <si>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</si>
  <si>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</si>
  <si>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</si>
  <si>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</si>
  <si>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</si>
  <si>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</si>
  <si>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</si>
  <si>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</si>
  <si>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</si>
  <si>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</si>
  <si>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</si>
  <si>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</si>
  <si>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</si>
  <si>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</si>
  <si>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</si>
  <si>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</si>
  <si>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</si>
  <si>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</si>
  <si>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</si>
  <si>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</si>
  <si>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</si>
  <si>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</si>
  <si>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</si>
  <si>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</si>
  <si>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</si>
  <si>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</si>
  <si>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</si>
  <si>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</si>
  <si>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</si>
  <si>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</si>
  <si>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</si>
  <si>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</si>
  <si>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</si>
  <si>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</si>
  <si>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</si>
  <si>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</si>
  <si>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</si>
  <si>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</si>
  <si>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</si>
  <si>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</si>
  <si>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</si>
  <si>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</si>
  <si>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</si>
  <si>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</si>
  <si>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</si>
  <si>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</si>
  <si>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</si>
  <si>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</si>
  <si>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</si>
  <si>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</si>
  <si>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</si>
  <si>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</si>
  <si>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</si>
  <si>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</si>
  <si>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</si>
  <si>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</si>
  <si>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</si>
  <si>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</si>
  <si>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</si>
  <si>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</si>
  <si>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</si>
  <si>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</si>
  <si>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</si>
  <si>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</si>
  <si>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</si>
  <si>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</si>
  <si>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</si>
  <si>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</si>
  <si>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</si>
  <si>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</si>
  <si>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</si>
  <si>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</si>
  <si>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</si>
  <si>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</si>
  <si>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</si>
  <si>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</si>
  <si>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</si>
  <si>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</si>
  <si>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</si>
  <si>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</si>
  <si>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</si>
  <si>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</si>
  <si>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</si>
  <si>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</si>
  <si>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</si>
  <si>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</si>
  <si>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</si>
  <si>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</si>
  <si>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</si>
  <si>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</si>
  <si>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</si>
  <si>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</si>
  <si>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</si>
  <si>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</si>
  <si>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</si>
  <si>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</si>
  <si>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</si>
  <si>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</si>
  <si>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</si>
  <si>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</si>
  <si>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</si>
  <si>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</si>
  <si>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</si>
  <si>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</si>
  <si>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</si>
  <si>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</si>
  <si>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</si>
  <si>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</si>
  <si>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</si>
  <si>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</si>
  <si>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</si>
  <si>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</si>
  <si>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</si>
  <si>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</si>
  <si>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</si>
  <si>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</si>
  <si>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</si>
  <si>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</si>
  <si>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</si>
  <si>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</si>
  <si>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</si>
  <si>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</si>
  <si>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</si>
  <si>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</si>
  <si>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</si>
  <si>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</si>
  <si>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</si>
  <si>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</si>
  <si>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</si>
  <si>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</si>
  <si>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</si>
  <si>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</si>
  <si>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</si>
  <si>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</si>
  <si>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</si>
  <si>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</si>
  <si>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</si>
  <si>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</si>
  <si>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</si>
  <si>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</si>
  <si>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</si>
  <si>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</si>
  <si>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</si>
  <si>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</si>
  <si>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</si>
  <si>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</si>
  <si>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</si>
  <si>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</si>
  <si>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</si>
  <si>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</si>
  <si>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</si>
  <si>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</si>
  <si>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</si>
  <si>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</si>
  <si>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</si>
  <si>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</si>
  <si>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</si>
  <si>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</si>
  <si>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</si>
  <si>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</si>
  <si>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</si>
  <si>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</si>
  <si>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</si>
  <si>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</si>
  <si>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</si>
  <si>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</si>
  <si>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</si>
  <si>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</si>
  <si>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</si>
  <si>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</si>
  <si>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</si>
  <si>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</si>
  <si>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</si>
  <si>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</si>
  <si>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</si>
  <si>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</si>
  <si>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</si>
  <si>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</si>
  <si>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</si>
  <si>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</si>
  <si>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</si>
  <si>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</si>
  <si>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</si>
  <si>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</si>
  <si>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</si>
  <si>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</si>
  <si>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</si>
  <si>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</si>
  <si>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</si>
  <si>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</si>
  <si>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</si>
  <si>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</si>
  <si>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</si>
  <si>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</si>
  <si>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</si>
  <si>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</si>
  <si>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</si>
  <si>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</si>
  <si>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</si>
  <si>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</si>
  <si>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</si>
  <si>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</si>
  <si>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</si>
  <si>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</si>
  <si>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</si>
  <si>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</si>
  <si>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</si>
  <si>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</si>
  <si>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</si>
  <si>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</si>
  <si>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</si>
  <si>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</si>
  <si>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</si>
  <si>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</si>
  <si>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</si>
  <si>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</si>
  <si>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</si>
  <si>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</si>
  <si>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</si>
  <si>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</si>
  <si>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</si>
  <si>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</si>
  <si>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</si>
  <si>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</si>
  <si>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</si>
  <si>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</si>
  <si>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</si>
  <si>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</si>
  <si>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</si>
  <si>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</si>
  <si>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</si>
  <si>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</si>
  <si>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</si>
  <si>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</si>
  <si>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</si>
  <si>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</si>
  <si>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</si>
  <si>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</si>
  <si>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</si>
  <si>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</si>
  <si>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</si>
  <si>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</si>
  <si>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</si>
  <si>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</si>
  <si>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</si>
  <si>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</si>
  <si>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</si>
  <si>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</si>
  <si>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</si>
  <si>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</si>
  <si>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</si>
  <si>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</si>
  <si>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</si>
  <si>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</si>
  <si>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</si>
  <si>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</si>
  <si>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</si>
  <si>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</si>
  <si>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</si>
  <si>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</si>
  <si>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</si>
  <si>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</si>
  <si>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</si>
  <si>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</si>
  <si>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</si>
  <si>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</si>
  <si>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</si>
  <si>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</si>
  <si>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</si>
  <si>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</si>
  <si>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</si>
  <si>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</si>
  <si>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</si>
  <si>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</si>
  <si>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</si>
  <si>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</si>
  <si>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</si>
  <si>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</si>
  <si>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</si>
  <si>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</si>
  <si>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</si>
  <si>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</si>
  <si>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</si>
  <si>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</si>
  <si>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</si>
  <si>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</si>
  <si>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</si>
  <si>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</si>
  <si>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</si>
  <si>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</si>
  <si>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</si>
  <si>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</si>
  <si>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</si>
  <si>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</si>
  <si>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</si>
  <si>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</si>
  <si>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</si>
  <si>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</si>
  <si>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</si>
  <si>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</si>
  <si>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</si>
  <si>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</si>
  <si>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</si>
  <si>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</si>
  <si>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</si>
  <si>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</si>
  <si>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</si>
  <si>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</si>
  <si>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</si>
  <si>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</si>
  <si>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</si>
  <si>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</si>
  <si>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</si>
  <si>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</si>
  <si>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</si>
  <si>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</si>
  <si>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</si>
  <si>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</si>
  <si>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</si>
  <si>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</si>
  <si>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</si>
  <si>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</si>
  <si>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</si>
  <si>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</si>
  <si>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</si>
  <si>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</si>
  <si>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</si>
  <si>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</si>
  <si>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</si>
  <si>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</si>
  <si>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</si>
  <si>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</si>
  <si>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</si>
  <si>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</si>
  <si>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</si>
  <si>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</si>
  <si>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</si>
  <si>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</si>
  <si>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</si>
  <si>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</si>
  <si>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</si>
  <si>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</si>
  <si>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</si>
  <si>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</si>
  <si>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</si>
  <si>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</si>
  <si>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</si>
  <si>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</si>
  <si>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</si>
  <si>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</si>
  <si>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</si>
  <si>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</si>
  <si>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</si>
  <si>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</si>
  <si>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</si>
  <si>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</si>
  <si>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</si>
  <si>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</si>
  <si>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</si>
  <si>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</si>
  <si>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</si>
  <si>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</si>
  <si>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</si>
  <si>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</si>
  <si>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</si>
  <si>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</si>
  <si>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</si>
  <si>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</si>
  <si>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</si>
  <si>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</si>
  <si>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</si>
  <si>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</si>
  <si>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</si>
  <si>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</si>
  <si>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</si>
  <si>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</si>
  <si>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</si>
  <si>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</si>
  <si>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</si>
  <si>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</si>
  <si>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</si>
  <si>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</si>
  <si>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</si>
  <si>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</si>
  <si>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</si>
  <si>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</si>
  <si>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</si>
  <si>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</si>
  <si>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</si>
  <si>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</si>
  <si>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</si>
  <si>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</si>
  <si>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</si>
  <si>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</si>
  <si>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</si>
  <si>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</si>
  <si>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</si>
  <si>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</si>
  <si>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</si>
  <si>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</si>
  <si>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</si>
  <si>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</si>
  <si>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</si>
  <si>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</si>
  <si>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</si>
  <si>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</si>
  <si>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</si>
  <si>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</si>
  <si>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</si>
  <si>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</si>
  <si>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</si>
  <si>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</si>
  <si>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</si>
  <si>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</si>
  <si>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</si>
  <si>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</si>
  <si>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</si>
  <si>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</si>
  <si>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</si>
  <si>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</si>
  <si>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</si>
  <si>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</si>
  <si>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</si>
  <si>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</si>
  <si>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</si>
  <si>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</si>
  <si>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</si>
  <si>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</si>
  <si>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</si>
  <si>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</si>
  <si>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</si>
  <si>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</si>
  <si>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</si>
  <si>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</si>
  <si>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</si>
  <si>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</si>
  <si>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</si>
  <si>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</si>
  <si>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</si>
  <si>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</si>
  <si>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</si>
  <si>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</si>
  <si>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</si>
  <si>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</si>
  <si>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</si>
  <si>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</si>
  <si>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</si>
  <si>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</si>
  <si>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</si>
  <si>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</si>
  <si>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</si>
  <si>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</si>
  <si>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</si>
  <si>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</si>
  <si>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</si>
  <si>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</si>
  <si>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</si>
  <si>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</si>
  <si>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</si>
  <si>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</si>
  <si>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</si>
  <si>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</si>
  <si>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</si>
  <si>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</si>
  <si>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</si>
  <si>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</si>
  <si>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</si>
  <si>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</si>
  <si>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</si>
  <si>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</si>
  <si>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</si>
  <si>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</si>
  <si>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</si>
  <si>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</si>
  <si>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</si>
  <si>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</si>
  <si>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</si>
  <si>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</si>
  <si>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</si>
  <si>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</si>
  <si>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</si>
  <si>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</si>
  <si>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</si>
  <si>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</si>
  <si>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</si>
  <si>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</si>
  <si>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</si>
  <si>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</si>
  <si>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</si>
  <si>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</si>
  <si>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</si>
  <si>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</si>
  <si>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</si>
  <si>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</si>
  <si>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</si>
  <si>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</si>
  <si>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</si>
  <si>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</si>
  <si>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</si>
  <si>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</si>
  <si>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</si>
  <si>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</si>
  <si>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</si>
  <si>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</si>
  <si>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</si>
  <si>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</si>
  <si>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</si>
  <si>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</si>
  <si>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</si>
  <si>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</si>
  <si>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</si>
  <si>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</si>
  <si>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</si>
  <si>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</si>
  <si>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</si>
  <si>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</si>
  <si>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</si>
  <si>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</si>
  <si>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</si>
  <si>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</si>
  <si>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</si>
  <si>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</si>
  <si>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</si>
  <si>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</si>
  <si>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</si>
  <si>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</si>
  <si>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</si>
  <si>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</si>
  <si>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</si>
  <si>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</si>
  <si>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</si>
  <si>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</si>
  <si>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</si>
  <si>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</si>
  <si>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</si>
  <si>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</si>
  <si>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</si>
  <si>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</si>
  <si>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</si>
  <si>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</si>
  <si>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</si>
  <si>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</si>
  <si>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</si>
  <si>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</si>
  <si>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</si>
  <si>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</si>
  <si>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</si>
  <si>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</si>
  <si>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</si>
  <si>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</si>
  <si>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</si>
  <si>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</si>
  <si>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</si>
  <si>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</si>
  <si>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</si>
  <si>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</si>
  <si>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</si>
  <si>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</si>
  <si>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</si>
  <si>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</si>
  <si>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</si>
  <si>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</si>
  <si>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</si>
  <si>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</si>
  <si>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</si>
  <si>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</si>
  <si>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</si>
  <si>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</si>
  <si>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</si>
  <si>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</si>
  <si>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</si>
  <si>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</si>
  <si>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</si>
  <si>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</si>
  <si>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</si>
  <si>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</si>
  <si>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</si>
  <si>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</si>
  <si>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</si>
  <si>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</si>
  <si>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</si>
  <si>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</si>
  <si>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</si>
  <si>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</si>
  <si>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</si>
  <si>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</si>
  <si>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</si>
  <si>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</si>
  <si>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</si>
  <si>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</si>
  <si>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</si>
  <si>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</si>
  <si>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</si>
  <si>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</si>
  <si>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</si>
  <si>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</si>
  <si>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</si>
  <si>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</si>
  <si>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</si>
  <si>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</si>
  <si>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</si>
  <si>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</si>
  <si>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</si>
  <si>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</si>
  <si>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</si>
  <si>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</si>
  <si>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</si>
  <si>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</si>
  <si>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</si>
  <si>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</si>
  <si>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</si>
  <si>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</si>
  <si>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</si>
  <si>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</si>
  <si>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</si>
  <si>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</si>
  <si>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</si>
  <si>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</si>
  <si>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</si>
  <si>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</si>
  <si>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</si>
  <si>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</si>
  <si>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</si>
  <si>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</si>
  <si>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</si>
  <si>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</si>
  <si>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</si>
  <si>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</si>
  <si>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</si>
  <si>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</si>
  <si>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</si>
  <si>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</si>
  <si>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</si>
  <si>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</si>
  <si>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</si>
  <si>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</si>
  <si>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</si>
  <si>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</si>
  <si>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</si>
  <si>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</si>
  <si>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</si>
  <si>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</si>
  <si>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</si>
  <si>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</si>
  <si>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</si>
  <si>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</si>
  <si>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</si>
  <si>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</si>
  <si>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</si>
  <si>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</si>
  <si>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</si>
  <si>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</si>
  <si>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</si>
  <si>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</si>
  <si>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</si>
  <si>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</si>
  <si>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</si>
  <si>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</si>
  <si>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</si>
  <si>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</si>
  <si>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</si>
  <si>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</si>
  <si>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</si>
  <si>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</si>
  <si>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</si>
  <si>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</si>
  <si>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</si>
  <si>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</si>
  <si>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</si>
  <si>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</si>
  <si>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</si>
  <si>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</si>
  <si>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</si>
  <si>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</si>
  <si>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</si>
  <si>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</si>
  <si>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</si>
  <si>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</si>
  <si>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</si>
  <si>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</si>
  <si>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</si>
  <si>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</si>
  <si>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</si>
  <si>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</si>
  <si>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</si>
  <si>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</si>
  <si>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</si>
  <si>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</si>
  <si>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</si>
  <si>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</si>
  <si>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</si>
  <si>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</si>
  <si>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</si>
  <si>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</si>
  <si>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</si>
  <si>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</si>
  <si>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</si>
  <si>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</si>
  <si>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</si>
  <si>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</si>
  <si>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</si>
  <si>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</si>
  <si>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</si>
  <si>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</si>
  <si>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</si>
  <si>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</si>
  <si>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</si>
  <si>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</si>
  <si>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</si>
  <si>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</si>
  <si>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</si>
  <si>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</si>
  <si>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</si>
  <si>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</si>
  <si>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</si>
  <si>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</si>
  <si>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</si>
  <si>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</si>
  <si>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</si>
  <si>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</si>
  <si>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</si>
  <si>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</si>
  <si>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</si>
  <si>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</si>
  <si>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</si>
  <si>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</si>
  <si>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</si>
  <si>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</si>
  <si>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</si>
  <si>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</si>
  <si>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</si>
  <si>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</si>
  <si>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</si>
  <si>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</si>
  <si>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</si>
  <si>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</si>
  <si>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</si>
  <si>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</si>
  <si>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</si>
  <si>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</si>
  <si>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</si>
  <si>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</si>
  <si>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</si>
  <si>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</si>
  <si>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</si>
  <si>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</si>
  <si>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</si>
  <si>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</si>
  <si>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</si>
  <si>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</si>
  <si>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</si>
  <si>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</si>
  <si>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</si>
  <si>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</si>
  <si>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</si>
  <si>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</si>
  <si>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</si>
  <si>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</si>
  <si>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</si>
  <si>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</si>
  <si>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</si>
  <si>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</si>
  <si>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</si>
  <si>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</si>
  <si>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</si>
  <si>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</si>
  <si>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</si>
  <si>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</si>
  <si>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</si>
  <si>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</si>
  <si>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</si>
  <si>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</si>
  <si>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</si>
  <si>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</si>
  <si>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</si>
  <si>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</si>
  <si>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</si>
  <si>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</si>
  <si>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</si>
  <si>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</si>
  <si>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</si>
  <si>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</si>
  <si>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</si>
  <si>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</si>
  <si>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</si>
  <si>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</si>
  <si>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</si>
  <si>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</si>
  <si>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</si>
  <si>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</si>
  <si>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</si>
  <si>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</si>
  <si>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</si>
  <si>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</si>
  <si>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</si>
  <si>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</si>
  <si>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</si>
  <si>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</si>
  <si>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</si>
  <si>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</si>
  <si>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</si>
  <si>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</si>
  <si>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</si>
  <si>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</si>
  <si>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</si>
  <si>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</si>
  <si>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</si>
  <si>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</si>
  <si>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</si>
  <si>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</si>
  <si>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</si>
  <si>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</si>
  <si>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</si>
  <si>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</si>
  <si>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</si>
  <si>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</si>
  <si>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</si>
  <si>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</si>
  <si>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</si>
  <si>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</si>
  <si>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</si>
  <si>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</si>
  <si>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</si>
  <si>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</si>
  <si>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</si>
  <si>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</si>
  <si>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</si>
  <si>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</si>
  <si>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</si>
  <si>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</si>
  <si>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</si>
  <si>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</si>
  <si>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</si>
  <si>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</si>
  <si>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</si>
  <si>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</si>
  <si>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</si>
  <si>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</si>
  <si>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</si>
  <si>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</si>
  <si>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</si>
  <si>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</si>
  <si>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</si>
  <si>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</si>
  <si>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</si>
  <si>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</si>
  <si>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</si>
  <si>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</si>
  <si>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</si>
  <si>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</si>
  <si>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</si>
  <si>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</si>
  <si>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</si>
  <si>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</si>
  <si>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</si>
  <si>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</si>
  <si>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</si>
  <si>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</si>
  <si>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</si>
  <si>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</si>
  <si>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</si>
  <si>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</si>
  <si>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</si>
  <si>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</si>
  <si>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</si>
  <si>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</si>
  <si>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</si>
  <si>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</si>
  <si>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</si>
  <si>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</si>
  <si>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</si>
  <si>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</si>
  <si>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</si>
  <si>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</si>
  <si>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</si>
  <si>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</si>
  <si>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</si>
  <si>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</si>
  <si>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</si>
  <si>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</si>
  <si>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</si>
  <si>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</si>
  <si>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</si>
  <si>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</si>
  <si>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</si>
  <si>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</si>
  <si>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</si>
  <si>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</si>
  <si>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</si>
  <si>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</si>
  <si>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</si>
  <si>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</si>
  <si>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</si>
  <si>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</si>
  <si>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</si>
  <si>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</si>
  <si>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</si>
  <si>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</si>
  <si>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</si>
  <si>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</si>
  <si>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</si>
  <si>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</si>
  <si>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</si>
  <si>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</si>
  <si>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</si>
  <si>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</si>
  <si>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</si>
  <si>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</si>
  <si>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</si>
  <si>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</si>
  <si>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</si>
  <si>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</si>
  <si>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</si>
  <si>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</si>
  <si>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</si>
  <si>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</si>
  <si>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</si>
  <si>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</si>
  <si>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</si>
  <si>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</si>
  <si>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</si>
  <si>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</si>
  <si>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</si>
  <si>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</si>
  <si>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</si>
  <si>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</si>
  <si>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</si>
  <si>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</si>
  <si>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</si>
  <si>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</si>
  <si>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</si>
  <si>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</si>
  <si>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</si>
  <si>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</si>
  <si>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</si>
  <si>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</si>
  <si>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</si>
  <si>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</si>
  <si>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</si>
  <si>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</si>
  <si>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</si>
  <si>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</si>
  <si>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</si>
  <si>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</si>
  <si>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</si>
  <si>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</si>
  <si>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</si>
  <si>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</si>
  <si>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</si>
  <si>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</si>
  <si>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</si>
  <si>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</si>
  <si>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</si>
  <si>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</si>
  <si>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</si>
  <si>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</si>
  <si>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</si>
  <si>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</si>
  <si>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</si>
  <si>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</si>
  <si>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</si>
  <si>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</si>
  <si>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</si>
  <si>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</si>
  <si>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</si>
  <si>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</si>
  <si>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</si>
  <si>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</si>
  <si>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</si>
  <si>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</si>
  <si>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</si>
  <si>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</si>
  <si>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</si>
  <si>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</si>
  <si>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</si>
  <si>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</si>
  <si>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</si>
  <si>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</si>
  <si>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</si>
  <si>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</si>
  <si>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</si>
  <si>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</si>
  <si>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</si>
  <si>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</si>
  <si>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</si>
  <si>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</si>
  <si>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</si>
  <si>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</si>
  <si>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</si>
  <si>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</si>
  <si>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</si>
  <si>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</si>
  <si>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</si>
  <si>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</si>
  <si>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</si>
  <si>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</si>
  <si>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</si>
  <si>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</si>
  <si>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</si>
  <si>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</si>
  <si>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</si>
  <si>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</si>
  <si>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</si>
  <si>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</si>
  <si>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</si>
  <si>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</si>
  <si>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</si>
  <si>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</si>
  <si>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</si>
  <si>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</si>
  <si>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</si>
  <si>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</si>
  <si>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</si>
  <si>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</si>
  <si>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</si>
  <si>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</si>
  <si>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</si>
  <si>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</si>
  <si>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</si>
  <si>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</si>
  <si>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</si>
  <si>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</si>
  <si>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</si>
  <si>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</si>
  <si>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</si>
  <si>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</si>
  <si>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</si>
  <si>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</si>
  <si>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</si>
  <si>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</si>
  <si>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</si>
  <si>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</si>
  <si>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</si>
  <si>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</si>
  <si>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</si>
  <si>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</si>
  <si>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</si>
  <si>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</si>
  <si>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</si>
  <si>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</si>
  <si>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</si>
  <si>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</si>
  <si>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</si>
  <si>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</si>
  <si>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</si>
  <si>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</si>
  <si>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</si>
  <si>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</si>
  <si>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</si>
  <si>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</si>
  <si>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</si>
  <si>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</si>
  <si>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</si>
  <si>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</si>
  <si>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</si>
  <si>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</si>
  <si>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</si>
  <si>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</si>
  <si>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</si>
  <si>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</si>
  <si>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</si>
  <si>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</si>
  <si>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</si>
  <si>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</si>
  <si>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</si>
  <si>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</si>
  <si>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</si>
  <si>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</si>
  <si>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</si>
  <si>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</si>
  <si>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</si>
  <si>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</si>
  <si>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</si>
  <si>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</si>
  <si>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</si>
  <si>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</si>
  <si>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</si>
  <si>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</si>
  <si>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</si>
  <si>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</si>
  <si>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</si>
  <si>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</si>
  <si>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</si>
  <si>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</si>
  <si>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</si>
  <si>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</si>
  <si>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</si>
  <si>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</si>
  <si>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</si>
  <si>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</si>
  <si>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</si>
  <si>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</si>
  <si>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</si>
  <si>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</si>
  <si>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</si>
  <si>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</si>
  <si>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</si>
  <si>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</si>
  <si>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</si>
  <si>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</si>
  <si>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</si>
  <si>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</si>
  <si>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</si>
  <si>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</si>
  <si>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</si>
  <si>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</si>
  <si>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</si>
  <si>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</si>
  <si>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</si>
  <si>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</si>
  <si>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</si>
  <si>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</si>
  <si>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</si>
  <si>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</si>
  <si>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</si>
  <si>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</si>
  <si>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</si>
  <si>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</si>
  <si>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</si>
  <si>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</si>
  <si>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</si>
  <si>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</si>
  <si>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</si>
  <si>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</si>
  <si>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</si>
  <si>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</si>
  <si>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</si>
  <si>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</si>
  <si>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</si>
  <si>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</si>
  <si>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</si>
  <si>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</si>
  <si>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</si>
  <si>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</si>
  <si>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</si>
  <si>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</si>
  <si>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</si>
  <si>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</si>
  <si>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</si>
  <si>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</si>
  <si>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</si>
  <si>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</si>
  <si>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</si>
  <si>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</si>
  <si>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</si>
  <si>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</si>
  <si>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</si>
  <si>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</si>
  <si>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</si>
  <si>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</si>
  <si>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</si>
  <si>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</si>
  <si>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</si>
  <si>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</si>
  <si>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</si>
  <si>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</si>
  <si>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</si>
  <si>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</si>
  <si>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</si>
  <si>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</si>
  <si>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</si>
  <si>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</si>
  <si>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</si>
  <si>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</si>
  <si>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</si>
  <si>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</si>
  <si>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</si>
  <si>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</si>
  <si>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</si>
  <si>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</si>
  <si>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</si>
  <si>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</si>
  <si>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</si>
  <si>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</si>
  <si>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</si>
  <si>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</si>
  <si>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</si>
  <si>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</si>
  <si>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</si>
  <si>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</si>
  <si>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</si>
  <si>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</si>
  <si>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</si>
  <si>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</si>
  <si>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</si>
  <si>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</si>
  <si>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</si>
  <si>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</si>
  <si>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</si>
  <si>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</si>
  <si>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</si>
  <si>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</si>
  <si>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</si>
  <si>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</si>
  <si>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</si>
  <si>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</si>
  <si>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</si>
  <si>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</si>
  <si>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</si>
  <si>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</si>
  <si>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</si>
  <si>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</si>
  <si>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</si>
  <si>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</si>
  <si>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</si>
  <si>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</si>
  <si>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</si>
  <si>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</si>
  <si>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</si>
  <si>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</si>
  <si>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</si>
  <si>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</si>
  <si>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</si>
  <si>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</si>
  <si>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</si>
  <si>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</si>
  <si>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</si>
  <si>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</si>
  <si>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</si>
  <si>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</si>
  <si>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</si>
  <si>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</si>
  <si>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</si>
  <si>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</si>
  <si>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</si>
  <si>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</si>
  <si>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</si>
  <si>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</si>
  <si>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</si>
  <si>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</si>
  <si>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</si>
  <si>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</si>
  <si>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</si>
  <si>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</si>
  <si>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</si>
  <si>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</si>
  <si>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</si>
  <si>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</si>
  <si>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</si>
  <si>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</si>
  <si>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</si>
  <si>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</si>
  <si>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</si>
  <si>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</si>
  <si>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</si>
  <si>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</si>
  <si>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</si>
  <si>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</si>
  <si>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</si>
  <si>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</si>
  <si>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</si>
  <si>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</si>
  <si>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</si>
  <si>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</si>
  <si>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</si>
  <si>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</si>
  <si>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</si>
  <si>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</si>
  <si>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</si>
  <si>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</si>
  <si>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</si>
  <si>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</si>
  <si>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</si>
  <si>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</si>
  <si>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</si>
  <si>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</si>
  <si>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</si>
  <si>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</si>
  <si>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</si>
  <si>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</si>
  <si>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</si>
  <si>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</si>
  <si>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</si>
  <si>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</si>
  <si>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</si>
  <si>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</si>
  <si>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</si>
  <si>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</si>
  <si>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</si>
  <si>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</si>
  <si>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</si>
  <si>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</si>
  <si>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</si>
  <si>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</si>
  <si>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</si>
  <si>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</si>
  <si>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</si>
  <si>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</si>
  <si>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</si>
  <si>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</si>
  <si>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</si>
  <si>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</si>
  <si>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</si>
  <si>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</si>
  <si>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</si>
  <si>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</si>
  <si>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</si>
  <si>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</si>
  <si>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</si>
  <si>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</si>
  <si>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</si>
  <si>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</si>
  <si>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</si>
  <si>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</si>
  <si>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</si>
  <si>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</si>
  <si>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</si>
  <si>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</si>
  <si>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</si>
  <si>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</si>
  <si>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</si>
  <si>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</si>
  <si>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</si>
  <si>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</si>
  <si>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</si>
  <si>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</si>
  <si>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</si>
  <si>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</si>
  <si>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</si>
  <si>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</si>
  <si>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</si>
  <si>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</si>
  <si>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</si>
  <si>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</si>
  <si>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</si>
  <si>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</si>
  <si>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</si>
  <si>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</si>
  <si>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</si>
  <si>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</si>
  <si>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</si>
  <si>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</si>
  <si>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</si>
  <si>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</si>
  <si>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</si>
  <si>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</si>
  <si>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</si>
  <si>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</si>
  <si>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</si>
  <si>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</si>
  <si>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</si>
  <si>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</si>
  <si>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</si>
  <si>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</si>
  <si>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</si>
  <si>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</si>
  <si>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</si>
  <si>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</si>
  <si>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</si>
  <si>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</si>
  <si>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</si>
  <si>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</si>
  <si>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</si>
  <si>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</si>
  <si>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</si>
  <si>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</si>
  <si>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</si>
  <si>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</si>
  <si>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</si>
  <si>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</si>
  <si>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</si>
  <si>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</si>
  <si>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</si>
  <si>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</si>
  <si>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</si>
  <si>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</si>
  <si>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</si>
  <si>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</si>
  <si>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</si>
  <si>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</si>
  <si>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</si>
  <si>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</si>
  <si>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</si>
  <si>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</si>
  <si>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</si>
  <si>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</si>
  <si>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</si>
  <si>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</si>
  <si>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</si>
  <si>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</si>
  <si>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</si>
  <si>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</si>
  <si>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</si>
  <si>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</si>
  <si>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</si>
  <si>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</si>
  <si>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</si>
  <si>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</si>
  <si>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</si>
  <si>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</si>
  <si>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</si>
  <si>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</si>
  <si>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</si>
  <si>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</si>
  <si>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</si>
  <si>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</si>
  <si>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</si>
  <si>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</si>
  <si>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</si>
  <si>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</si>
  <si>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</si>
  <si>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</si>
  <si>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</si>
  <si>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</si>
  <si>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</si>
  <si>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</si>
  <si>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</si>
  <si>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</si>
  <si>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</si>
  <si>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</si>
  <si>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</si>
  <si>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</si>
  <si>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</si>
  <si>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</si>
  <si>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</si>
  <si>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</si>
  <si>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</si>
  <si>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</si>
  <si>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</si>
  <si>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</si>
  <si>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</si>
  <si>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</si>
  <si>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</si>
  <si>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</si>
  <si>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</si>
  <si>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</si>
  <si>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</si>
  <si>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</si>
  <si>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</si>
  <si>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</si>
  <si>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</si>
  <si>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</si>
  <si>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</si>
  <si>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</si>
  <si>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</si>
  <si>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</si>
  <si>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</si>
  <si>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</si>
  <si>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</si>
  <si>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</si>
  <si>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</si>
  <si>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</si>
  <si>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</si>
  <si>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</si>
  <si>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</si>
  <si>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</si>
  <si>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</si>
  <si>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</si>
  <si>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</si>
  <si>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</si>
  <si>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</si>
  <si>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</si>
  <si>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</si>
  <si>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</si>
  <si>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</si>
  <si>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</si>
  <si>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</si>
  <si>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</si>
  <si>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</si>
  <si>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</si>
  <si>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</si>
  <si>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</si>
  <si>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</si>
  <si>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</si>
  <si>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</si>
  <si>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</si>
  <si>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</si>
  <si>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</si>
  <si>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</si>
  <si>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</si>
  <si>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</si>
  <si>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</si>
  <si>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</si>
  <si>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</si>
  <si>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</si>
  <si>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</si>
  <si>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</si>
  <si>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</si>
  <si>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</si>
  <si>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</si>
  <si>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</si>
  <si>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</si>
  <si>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</si>
  <si>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</si>
  <si>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</si>
  <si>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</si>
  <si>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</si>
  <si>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</si>
  <si>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</si>
  <si>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</si>
  <si>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</si>
  <si>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</si>
  <si>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</si>
  <si>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</si>
  <si>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</si>
  <si>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</si>
  <si>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</si>
  <si>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</si>
  <si>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</si>
  <si>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</si>
  <si>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</si>
  <si>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</si>
  <si>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</si>
  <si>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</si>
  <si>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</si>
  <si>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</si>
  <si>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</si>
  <si>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</si>
  <si>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</si>
  <si>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</si>
  <si>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</si>
  <si>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</si>
  <si>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</si>
  <si>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</si>
  <si>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</si>
  <si>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</si>
  <si>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</si>
  <si>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</si>
  <si>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</si>
  <si>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</si>
  <si>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</si>
  <si>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</si>
  <si>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</si>
  <si>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</si>
  <si>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</si>
  <si>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</si>
  <si>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</si>
  <si>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</si>
  <si>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</si>
  <si>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</si>
  <si>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</si>
  <si>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</si>
  <si>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</si>
  <si>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</si>
  <si>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</si>
  <si>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</si>
  <si>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</si>
  <si>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</si>
  <si>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</si>
  <si>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</si>
  <si>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</si>
  <si>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</si>
  <si>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</si>
  <si>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</si>
  <si>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</si>
  <si>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</si>
  <si>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</si>
  <si>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</si>
  <si>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</si>
  <si>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</si>
  <si>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</si>
  <si>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</si>
  <si>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</si>
  <si>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</si>
  <si>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</si>
  <si>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</si>
  <si>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</si>
  <si>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</si>
  <si>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</si>
  <si>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</si>
  <si>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</si>
  <si>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</si>
  <si>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</si>
  <si>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</si>
  <si>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</si>
  <si>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</si>
  <si>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</si>
  <si>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</si>
  <si>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</si>
  <si>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</si>
  <si>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</si>
  <si>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</si>
  <si>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</si>
  <si>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</si>
  <si>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</si>
  <si>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</si>
  <si>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</si>
  <si>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</si>
  <si>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</si>
  <si>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</si>
  <si>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</si>
  <si>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</si>
  <si>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</si>
  <si>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</si>
  <si>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</si>
  <si>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</si>
  <si>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</si>
  <si>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</si>
  <si>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</si>
  <si>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</si>
  <si>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</si>
  <si>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</si>
  <si>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</si>
  <si>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</si>
  <si>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</si>
  <si>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</si>
  <si>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</si>
  <si>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</si>
  <si>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</si>
  <si>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</si>
  <si>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</si>
  <si>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</si>
  <si>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</si>
  <si>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</si>
  <si>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</si>
  <si>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</si>
  <si>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</si>
  <si>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</si>
  <si>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</si>
  <si>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</si>
  <si>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</si>
  <si>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</si>
  <si>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</si>
  <si>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</si>
  <si>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</si>
  <si>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</si>
  <si>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</si>
  <si>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</si>
  <si>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</si>
  <si>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</si>
  <si>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</si>
  <si>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</si>
  <si>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</si>
  <si>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</si>
  <si>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</si>
  <si>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</si>
  <si>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</si>
  <si>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</si>
  <si>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</si>
  <si>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</si>
  <si>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</si>
  <si>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</si>
  <si>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</si>
  <si>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</si>
  <si>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</si>
  <si>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</si>
  <si>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</si>
  <si>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</si>
  <si>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</si>
  <si>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</si>
  <si>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</si>
  <si>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</si>
  <si>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</si>
  <si>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</si>
  <si>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</si>
  <si>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</si>
  <si>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</si>
  <si>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</si>
  <si>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</si>
  <si>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</si>
  <si>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</si>
  <si>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</si>
  <si>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</si>
  <si>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</si>
  <si>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</si>
  <si>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</si>
  <si>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</si>
  <si>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</si>
  <si>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</si>
  <si>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</si>
  <si>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</si>
  <si>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</si>
  <si>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</si>
  <si>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</si>
  <si>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</si>
  <si>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</si>
  <si>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</si>
  <si>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</si>
  <si>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</si>
  <si>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</si>
  <si>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</si>
  <si>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</si>
  <si>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</si>
  <si>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</si>
  <si>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</si>
  <si>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</si>
  <si>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</si>
  <si>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</si>
  <si>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</si>
  <si>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</si>
  <si>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</si>
  <si>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</si>
  <si>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</si>
  <si>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</si>
  <si>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</si>
  <si>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</si>
  <si>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</si>
  <si>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</si>
  <si>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</si>
  <si>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</si>
  <si>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</si>
  <si>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</si>
  <si>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</si>
  <si>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</si>
  <si>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</si>
  <si>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</si>
  <si>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</si>
  <si>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</si>
  <si>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</si>
  <si>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</si>
  <si>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</si>
  <si>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</si>
  <si>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</si>
  <si>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</si>
  <si>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</si>
  <si>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</si>
  <si>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</si>
  <si>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</si>
  <si>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</si>
  <si>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</si>
  <si>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</si>
  <si>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</si>
  <si>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</si>
  <si>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</si>
  <si>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</si>
  <si>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</si>
  <si>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</si>
  <si>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</si>
  <si>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</si>
  <si>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</si>
  <si>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</si>
  <si>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</si>
  <si>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</si>
  <si>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</si>
  <si>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</si>
  <si>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</si>
  <si>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</si>
  <si>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</si>
  <si>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</si>
  <si>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</si>
  <si>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</si>
  <si>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</si>
  <si>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</si>
  <si>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</si>
  <si>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</si>
  <si>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</si>
  <si>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</si>
  <si>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</si>
  <si>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</si>
  <si>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</si>
  <si>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</si>
  <si>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</si>
  <si>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</si>
  <si>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</si>
  <si>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</si>
  <si>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</si>
  <si>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</si>
  <si>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</si>
  <si>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</si>
  <si>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</si>
  <si>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</si>
  <si>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</si>
  <si>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</si>
  <si>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</si>
  <si>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</si>
  <si>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</si>
  <si>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</si>
  <si>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</si>
  <si>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</si>
  <si>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</si>
  <si>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</si>
  <si>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</si>
  <si>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</si>
  <si>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</si>
  <si>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</si>
  <si>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</si>
  <si>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</si>
  <si>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</si>
  <si>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</si>
  <si>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</si>
  <si>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</si>
  <si>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</si>
  <si>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</si>
  <si>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</si>
  <si>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</si>
  <si>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</si>
  <si>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</si>
  <si>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</si>
  <si>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</si>
  <si>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</si>
  <si>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</si>
  <si>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</si>
  <si>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</si>
  <si>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</si>
  <si>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</si>
  <si>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</si>
  <si>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</si>
  <si>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</si>
  <si>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</si>
  <si>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</si>
  <si>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</si>
  <si>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</si>
  <si>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</si>
  <si>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</si>
  <si>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</si>
  <si>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</si>
  <si>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</si>
  <si>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</si>
  <si>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</si>
  <si>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</si>
  <si>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</si>
  <si>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</si>
  <si>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</si>
  <si>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</si>
  <si>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</si>
  <si>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</si>
  <si>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</si>
  <si>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</si>
  <si>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</si>
  <si>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</si>
  <si>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</si>
  <si>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</si>
  <si>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</si>
  <si>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</si>
  <si>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</si>
  <si>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</si>
  <si>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</si>
  <si>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</si>
  <si>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</si>
  <si>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</si>
  <si>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</si>
  <si>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</si>
  <si>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</si>
  <si>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</si>
  <si>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</si>
  <si>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</si>
  <si>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</si>
  <si>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</si>
  <si>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</si>
  <si>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</si>
  <si>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</si>
  <si>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</si>
  <si>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</si>
  <si>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</si>
  <si>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</si>
  <si>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</si>
  <si>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</si>
  <si>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</si>
  <si>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</si>
  <si>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</si>
  <si>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</si>
  <si>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</si>
  <si>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</si>
  <si>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</si>
  <si>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</si>
  <si>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</si>
  <si>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</si>
  <si>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</si>
  <si>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</si>
  <si>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</si>
  <si>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</si>
  <si>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</si>
  <si>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</si>
  <si>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</si>
  <si>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</si>
  <si>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</si>
  <si>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</si>
  <si>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</si>
  <si>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</si>
  <si>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</si>
  <si>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</si>
  <si>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</si>
  <si>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</si>
  <si>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</si>
  <si>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</si>
  <si>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</si>
  <si>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</si>
  <si>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</si>
  <si>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</si>
  <si>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</si>
  <si>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</si>
  <si>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</si>
  <si>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</si>
  <si>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</si>
  <si>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</si>
  <si>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</si>
  <si>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</si>
  <si>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</si>
  <si>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</si>
  <si>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</si>
  <si>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</si>
  <si>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</si>
  <si>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</si>
  <si>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</si>
  <si>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</si>
  <si>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</si>
  <si>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</si>
  <si>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</si>
  <si>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</si>
  <si>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</si>
  <si>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</si>
  <si>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</si>
  <si>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</si>
  <si>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</si>
  <si>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</si>
  <si>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</si>
  <si>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</si>
  <si>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</si>
  <si>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</si>
  <si>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</si>
  <si>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</si>
  <si>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</si>
  <si>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</si>
  <si>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</si>
  <si>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</si>
  <si>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</si>
  <si>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</si>
  <si>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</si>
  <si>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</si>
  <si>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</si>
  <si>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</si>
  <si>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</si>
  <si>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</si>
  <si>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</si>
  <si>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</si>
  <si>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</si>
  <si>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</si>
  <si>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</si>
  <si>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</si>
  <si>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</si>
  <si>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</si>
  <si>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</si>
  <si>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</si>
  <si>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</si>
  <si>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</si>
  <si>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</si>
  <si>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</si>
  <si>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</si>
  <si>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</si>
  <si>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</si>
  <si>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</si>
  <si>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</si>
  <si>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</si>
  <si>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</si>
  <si>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</si>
  <si>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</si>
  <si>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</si>
  <si>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</si>
  <si>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</si>
  <si>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</si>
  <si>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</si>
  <si>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</si>
  <si>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</si>
  <si>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</si>
  <si>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</si>
  <si>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</si>
  <si>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</si>
  <si>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</si>
  <si>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</si>
  <si>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</si>
  <si>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</si>
  <si>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</si>
  <si>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</si>
  <si>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</si>
  <si>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</si>
  <si>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</si>
  <si>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</si>
  <si>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</si>
  <si>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</si>
  <si>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</si>
  <si>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</si>
  <si>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</si>
  <si>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</si>
  <si>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</si>
  <si>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</si>
  <si>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</si>
  <si>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</si>
  <si>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</si>
  <si>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</si>
  <si>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</si>
  <si>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</si>
  <si>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</si>
  <si>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</si>
  <si>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</si>
  <si>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</si>
  <si>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</si>
  <si>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</si>
  <si>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</si>
  <si>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</si>
  <si>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</si>
  <si>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</si>
  <si>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</si>
  <si>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</si>
  <si>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</si>
  <si>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</si>
  <si>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</si>
  <si>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</si>
  <si>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</si>
  <si>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</si>
  <si>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</si>
  <si>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</si>
  <si>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</si>
  <si>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</si>
  <si>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</si>
  <si>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</si>
  <si>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</si>
  <si>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</si>
  <si>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</si>
  <si>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</si>
  <si>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</si>
  <si>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</si>
  <si>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</si>
  <si>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</si>
  <si>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</si>
  <si>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</si>
  <si>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</si>
  <si>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</si>
  <si>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</si>
  <si>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</si>
  <si>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</si>
  <si>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</si>
  <si>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</si>
  <si>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</si>
  <si>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</si>
  <si>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</si>
  <si>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</si>
  <si>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</si>
  <si>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</si>
  <si>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</si>
  <si>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</si>
  <si>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</si>
  <si>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</si>
  <si>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</si>
  <si>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</si>
  <si>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</si>
  <si>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</si>
  <si>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</si>
  <si>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</si>
  <si>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</si>
  <si>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</si>
  <si>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</si>
  <si>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</si>
  <si>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</si>
  <si>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</si>
  <si>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</si>
  <si>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</si>
  <si>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</si>
  <si>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</si>
  <si>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</si>
  <si>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</si>
  <si>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</si>
  <si>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</si>
  <si>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</si>
  <si>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</si>
  <si>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</si>
  <si>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</si>
  <si>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</si>
  <si>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</si>
  <si>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</si>
  <si>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</si>
  <si>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</si>
  <si>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</si>
  <si>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</si>
  <si>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</si>
  <si>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</si>
  <si>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</si>
  <si>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</si>
  <si>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</si>
  <si>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</si>
  <si>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</si>
  <si>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</si>
  <si>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</si>
  <si>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</si>
  <si>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</si>
  <si>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</si>
  <si>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</si>
  <si>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</si>
  <si>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</si>
  <si>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</si>
  <si>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</si>
  <si>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</si>
  <si>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</si>
  <si>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</si>
  <si>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</si>
  <si>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</si>
  <si>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</si>
  <si>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</si>
  <si>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</si>
  <si>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</si>
  <si>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</si>
  <si>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</si>
  <si>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</si>
  <si>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</si>
  <si>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</si>
  <si>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</si>
  <si>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</si>
  <si>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</si>
  <si>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</si>
  <si>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</si>
  <si>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</si>
  <si>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</si>
  <si>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</si>
  <si>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</si>
  <si>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</si>
  <si>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</si>
  <si>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</si>
  <si>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</si>
  <si>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</si>
  <si>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</si>
  <si>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</si>
  <si>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</si>
  <si>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</si>
  <si>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</si>
  <si>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</si>
  <si>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</si>
  <si>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</si>
  <si>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</si>
  <si>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</si>
  <si>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</si>
  <si>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</si>
  <si>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</si>
  <si>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</si>
  <si>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</si>
  <si>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</si>
  <si>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</si>
  <si>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</si>
  <si>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</si>
  <si>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</si>
  <si>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</si>
  <si>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</si>
  <si>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</si>
  <si>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</si>
  <si>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</si>
  <si>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</si>
  <si>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</si>
  <si>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</si>
  <si>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</si>
  <si>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</si>
  <si>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</si>
  <si>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</si>
  <si>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</si>
  <si>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</si>
  <si>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</si>
  <si>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</si>
  <si>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</si>
  <si>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</si>
  <si>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</si>
  <si>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</si>
  <si>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</si>
  <si>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</si>
  <si>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</si>
  <si>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</si>
  <si>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</si>
  <si>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</si>
  <si>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</si>
  <si>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</si>
  <si>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</si>
  <si>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</si>
  <si>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</si>
  <si>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</si>
  <si>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</si>
  <si>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</si>
  <si>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</si>
  <si>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</si>
  <si>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</si>
  <si>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</si>
  <si>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</si>
  <si>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</si>
  <si>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</si>
  <si>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</si>
  <si>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</si>
  <si>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</si>
  <si>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</si>
  <si>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</si>
  <si>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</si>
  <si>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</si>
  <si>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</si>
  <si>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</si>
  <si>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</si>
  <si>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</si>
  <si>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</si>
  <si>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</si>
  <si>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</si>
  <si>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</si>
  <si>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</si>
  <si>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</si>
  <si>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</si>
  <si>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</si>
  <si>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</si>
  <si>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</si>
  <si>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</si>
  <si>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</si>
  <si>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</si>
  <si>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</si>
  <si>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</si>
  <si>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</si>
  <si>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</si>
  <si>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</si>
  <si>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</si>
  <si>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</si>
  <si>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</si>
  <si>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</si>
  <si>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</si>
  <si>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</si>
  <si>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</si>
  <si>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</si>
  <si>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</si>
  <si>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</si>
  <si>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</si>
  <si>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</si>
  <si>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</si>
  <si>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</si>
  <si>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</si>
  <si>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</si>
  <si>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</si>
  <si>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</si>
  <si>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</si>
  <si>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</si>
  <si>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</si>
  <si>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</si>
  <si>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</si>
  <si>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</si>
  <si>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</si>
  <si>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</si>
  <si>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</si>
  <si>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</si>
  <si>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</si>
  <si>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</si>
  <si>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</si>
  <si>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</si>
  <si>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</si>
  <si>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</si>
  <si>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</si>
  <si>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</si>
  <si>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</si>
  <si>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</si>
  <si>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</si>
  <si>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</si>
  <si>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</si>
  <si>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</si>
  <si>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</si>
  <si>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</si>
  <si>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</si>
  <si>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</si>
  <si>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</si>
  <si>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</si>
  <si>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</si>
  <si>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</si>
  <si>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</si>
  <si>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</si>
  <si>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</si>
  <si>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</si>
  <si>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</si>
  <si>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</si>
  <si>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</si>
  <si>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</si>
  <si>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</si>
  <si>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</si>
  <si>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</si>
  <si>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</si>
  <si>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</si>
  <si>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</si>
  <si>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</si>
  <si>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</si>
  <si>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</si>
  <si>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</si>
  <si>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</si>
  <si>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</si>
  <si>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</si>
  <si>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</si>
  <si>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</si>
  <si>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</si>
  <si>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</si>
  <si>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</si>
  <si>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</si>
  <si>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</si>
  <si>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</si>
  <si>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</si>
  <si>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</si>
  <si>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</si>
  <si>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</si>
  <si>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</si>
  <si>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</si>
  <si>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</si>
  <si>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</si>
  <si>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</si>
  <si>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</si>
  <si>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</si>
  <si>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</si>
  <si>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</si>
  <si>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</si>
  <si>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</si>
  <si>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</si>
  <si>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</si>
  <si>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</si>
  <si>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</si>
  <si>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</si>
  <si>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</si>
  <si>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</si>
  <si>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</si>
  <si>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</si>
  <si>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</si>
  <si>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</si>
  <si>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</si>
  <si>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</si>
  <si>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</si>
  <si>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</si>
  <si>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</si>
  <si>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</si>
  <si>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</si>
  <si>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</si>
  <si>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</si>
  <si>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</si>
  <si>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</si>
  <si>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</si>
  <si>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</si>
  <si>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</si>
  <si>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</si>
  <si>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</si>
  <si>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</si>
  <si>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</si>
  <si>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</si>
  <si>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</si>
  <si>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</si>
  <si>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</si>
  <si>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</si>
  <si>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</si>
  <si>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</si>
  <si>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</si>
  <si>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</si>
  <si>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</si>
  <si>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</si>
  <si>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</si>
  <si>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</si>
  <si>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</si>
  <si>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</si>
  <si>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</si>
  <si>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</si>
  <si>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</si>
  <si>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</si>
  <si>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</si>
  <si>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</si>
  <si>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</si>
  <si>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</si>
  <si>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</si>
  <si>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</si>
  <si>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</si>
  <si>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</si>
  <si>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</si>
  <si>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</si>
  <si>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</si>
  <si>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</si>
  <si>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</si>
  <si>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</si>
  <si>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</si>
  <si>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</si>
  <si>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</si>
  <si>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</si>
  <si>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</si>
  <si>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</si>
  <si>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</si>
  <si>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</si>
  <si>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</si>
  <si>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</si>
  <si>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</si>
  <si>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</si>
  <si>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</si>
  <si>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</si>
  <si>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</si>
  <si>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</si>
  <si>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</si>
  <si>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</si>
  <si>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</si>
  <si>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</si>
  <si>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</si>
  <si>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</si>
  <si>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</si>
  <si>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</si>
  <si>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</si>
  <si>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</si>
  <si>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</si>
  <si>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</si>
  <si>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</si>
  <si>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</si>
  <si>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</si>
  <si>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</si>
  <si>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</si>
  <si>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</si>
  <si>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</si>
  <si>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</si>
  <si>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</si>
  <si>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</si>
  <si>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</si>
  <si>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</si>
  <si>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</si>
  <si>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</si>
  <si>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</si>
  <si>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</si>
  <si>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</si>
  <si>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</si>
  <si>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</si>
  <si>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</si>
  <si>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</si>
  <si>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</si>
  <si>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</si>
  <si>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</si>
  <si>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</si>
  <si>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</si>
  <si>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</si>
  <si>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</si>
  <si>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</si>
  <si>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</si>
  <si>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</si>
  <si>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</si>
  <si>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</si>
  <si>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</si>
  <si>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</si>
  <si>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</si>
  <si>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</si>
  <si>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</si>
  <si>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</si>
  <si>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</si>
  <si>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</si>
  <si>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</si>
  <si>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</si>
  <si>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</si>
  <si>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</si>
  <si>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</si>
  <si>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</si>
  <si>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</si>
  <si>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</si>
  <si>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</si>
  <si>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</si>
  <si>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</si>
  <si>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</si>
  <si>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</si>
  <si>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</si>
  <si>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</si>
  <si>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</si>
  <si>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</si>
  <si>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</si>
  <si>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</si>
  <si>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</si>
  <si>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</si>
  <si>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</si>
  <si>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</si>
  <si>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</si>
  <si>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</si>
  <si>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</si>
  <si>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</si>
  <si>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</si>
  <si>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</si>
  <si>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</si>
  <si>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</si>
  <si>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</si>
  <si>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</si>
  <si>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</si>
  <si>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</si>
  <si>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</si>
  <si>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</si>
  <si>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</si>
  <si>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</si>
  <si>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</si>
  <si>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</si>
  <si>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</si>
  <si>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</si>
  <si>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</si>
  <si>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</si>
  <si>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</si>
  <si>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</si>
  <si>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</si>
  <si>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</si>
  <si>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</si>
  <si>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</si>
  <si>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</si>
  <si>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</si>
  <si>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</si>
  <si>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</si>
  <si>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</si>
  <si>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</si>
  <si>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</si>
  <si>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</si>
  <si>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</si>
  <si>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</si>
  <si>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</si>
  <si>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</si>
  <si>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</si>
  <si>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</si>
  <si>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</si>
  <si>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</si>
  <si>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</si>
  <si>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</si>
  <si>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</si>
  <si>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</si>
  <si>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</si>
  <si>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</si>
  <si>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</si>
  <si>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</si>
  <si>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</si>
  <si>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</si>
  <si>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</si>
  <si>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</si>
  <si>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</si>
  <si>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</si>
  <si>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</si>
  <si>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</si>
  <si>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</si>
  <si>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</si>
  <si>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</si>
  <si>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</si>
  <si>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</si>
  <si>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</si>
  <si>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</si>
  <si>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</si>
  <si>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</si>
  <si>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</si>
  <si>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</si>
  <si>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</si>
  <si>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</si>
  <si>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</si>
  <si>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</si>
  <si>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</si>
  <si>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</si>
  <si>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</si>
  <si>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</si>
  <si>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</si>
  <si>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</si>
  <si>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</si>
  <si>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</si>
  <si>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</si>
  <si>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</si>
  <si>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</si>
  <si>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</si>
  <si>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</si>
  <si>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</si>
  <si>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</si>
  <si>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</si>
  <si>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</si>
  <si>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</si>
  <si>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</si>
  <si>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</si>
  <si>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</si>
  <si>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</si>
  <si>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</si>
  <si>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</si>
  <si>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</si>
  <si>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</si>
  <si>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</si>
  <si>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</si>
  <si>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</si>
  <si>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</si>
  <si>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</si>
  <si>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</si>
  <si>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</si>
  <si>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</si>
  <si>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</si>
  <si>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</si>
  <si>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</si>
  <si>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</si>
  <si>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</si>
  <si>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</si>
  <si>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</si>
  <si>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</si>
  <si>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</si>
  <si>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</si>
  <si>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</si>
  <si>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</si>
  <si>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</si>
  <si>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</si>
  <si>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</si>
  <si>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</si>
  <si>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</si>
  <si>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</si>
  <si>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</si>
  <si>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</si>
  <si>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</si>
  <si>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</si>
  <si>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</si>
  <si>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</si>
  <si>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</si>
  <si>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</si>
  <si>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</si>
  <si>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</si>
  <si>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</si>
  <si>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</si>
  <si>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</si>
  <si>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</si>
  <si>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</si>
  <si>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</si>
  <si>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</si>
  <si>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</si>
  <si>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</si>
  <si>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</si>
  <si>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</si>
  <si>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</si>
  <si>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</si>
  <si>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</si>
  <si>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</si>
  <si>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</si>
  <si>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</si>
  <si>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</si>
  <si>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</si>
  <si>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</si>
  <si>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</si>
  <si>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</si>
  <si>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</si>
  <si>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</si>
  <si>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</si>
  <si>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</si>
  <si>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</si>
  <si>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</si>
  <si>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</si>
  <si>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</si>
  <si>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</si>
  <si>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</si>
  <si>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</si>
  <si>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</si>
  <si>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</si>
  <si>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</si>
  <si>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</si>
  <si>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</si>
  <si>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</si>
  <si>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</si>
  <si>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</si>
  <si>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</si>
  <si>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</si>
  <si>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</si>
  <si>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</si>
  <si>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</si>
  <si>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</si>
  <si>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</si>
  <si>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</si>
  <si>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</si>
  <si>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</si>
  <si>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</si>
  <si>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</si>
  <si>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</si>
  <si>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</si>
  <si>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</si>
  <si>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</si>
  <si>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</si>
  <si>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</si>
  <si>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</si>
  <si>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</si>
  <si>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</si>
  <si>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</si>
  <si>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</si>
  <si>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</si>
  <si>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</si>
  <si>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</si>
  <si>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</si>
  <si>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</si>
  <si>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</si>
  <si>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</si>
  <si>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</si>
  <si>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</si>
  <si>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</si>
  <si>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</si>
  <si>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</si>
  <si>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</si>
  <si>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</si>
  <si>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</si>
  <si>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</si>
  <si>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</si>
  <si>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</si>
  <si>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</si>
  <si>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</si>
  <si>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</si>
  <si>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</si>
  <si>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</si>
  <si>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</si>
  <si>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</si>
  <si>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</si>
  <si>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</si>
  <si>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</si>
  <si>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</si>
  <si>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</si>
  <si>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</si>
  <si>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</si>
  <si>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</si>
  <si>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</si>
  <si>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</si>
  <si>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</si>
  <si>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</si>
  <si>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</si>
  <si>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</si>
  <si>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</si>
  <si>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</si>
  <si>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</si>
  <si>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</si>
  <si>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</si>
  <si>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</si>
  <si>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</si>
  <si>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</si>
  <si>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</si>
  <si>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</si>
  <si>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</si>
  <si>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</si>
  <si>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</si>
  <si>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</si>
  <si>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</si>
  <si>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</si>
  <si>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</si>
  <si>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</si>
  <si>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</si>
  <si>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</si>
  <si>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</si>
  <si>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</si>
  <si>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</si>
  <si>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</si>
  <si>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</si>
  <si>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</si>
  <si>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</si>
  <si>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</si>
  <si>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</si>
  <si>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</si>
  <si>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</si>
  <si>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</si>
  <si>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</si>
  <si>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</si>
  <si>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</si>
  <si>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</si>
  <si>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</si>
  <si>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</si>
  <si>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</si>
  <si>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</si>
  <si>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</si>
  <si>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</si>
  <si>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</si>
  <si>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</si>
  <si>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</si>
  <si>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</si>
  <si>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</si>
  <si>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</si>
  <si>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</si>
  <si>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</si>
  <si>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</si>
  <si>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</si>
  <si>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</si>
  <si>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</si>
  <si>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</si>
  <si>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</si>
  <si>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</si>
  <si>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</si>
  <si>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</si>
  <si>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</si>
  <si>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</si>
  <si>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</si>
  <si>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</si>
  <si>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</si>
  <si>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</si>
  <si>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</si>
  <si>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</si>
  <si>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</si>
  <si>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</si>
  <si>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</si>
  <si>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</si>
  <si>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</si>
  <si>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</si>
  <si>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</si>
  <si>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</si>
  <si>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</si>
  <si>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</si>
  <si>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</si>
  <si>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</si>
  <si>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</si>
  <si>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</si>
  <si>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</si>
  <si>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</si>
  <si>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</si>
  <si>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</si>
  <si>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</si>
  <si>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</si>
  <si>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</si>
  <si>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</si>
  <si>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</si>
  <si>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</si>
  <si>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</si>
  <si>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</si>
  <si>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</si>
  <si>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</si>
  <si>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</si>
  <si>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</si>
  <si>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</si>
  <si>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</si>
  <si>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</si>
  <si>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</si>
  <si>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</si>
  <si>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</si>
  <si>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</si>
  <si>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</si>
  <si>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</si>
  <si>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</si>
  <si>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</si>
  <si>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</si>
  <si>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</si>
  <si>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</si>
  <si>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</si>
  <si>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</si>
  <si>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</si>
  <si>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</si>
  <si>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</si>
  <si>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</si>
  <si>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</si>
  <si>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</si>
  <si>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</si>
  <si>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</si>
  <si>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</si>
  <si>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</si>
  <si>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</si>
  <si>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</si>
  <si>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</si>
  <si>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</si>
  <si>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</si>
  <si>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</si>
  <si>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</si>
  <si>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</si>
  <si>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</si>
  <si>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</si>
  <si>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</si>
  <si>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</si>
  <si>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</si>
  <si>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</si>
  <si>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</si>
  <si>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</si>
  <si>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</si>
  <si>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</si>
  <si>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</si>
  <si>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</si>
  <si>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</si>
  <si>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</si>
  <si>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</si>
  <si>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</si>
  <si>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</si>
  <si>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</si>
  <si>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</si>
  <si>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</si>
  <si>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</si>
  <si>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</si>
  <si>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</si>
  <si>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</si>
  <si>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</si>
  <si>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</si>
  <si>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</si>
  <si>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</si>
  <si>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</si>
  <si>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</si>
  <si>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</si>
  <si>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</si>
  <si>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</si>
  <si>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</si>
  <si>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</si>
  <si>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</si>
  <si>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</si>
  <si>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</si>
  <si>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</si>
  <si>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</si>
  <si>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</si>
  <si>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</si>
  <si>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</si>
  <si>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</si>
  <si>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</si>
  <si>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</si>
  <si>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</si>
  <si>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</si>
  <si>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</si>
  <si>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</si>
  <si>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</si>
  <si>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</si>
  <si>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</si>
  <si>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</si>
  <si>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</si>
  <si>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</si>
  <si>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</si>
  <si>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</si>
  <si>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</si>
  <si>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</si>
  <si>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</si>
  <si>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</si>
  <si>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</si>
  <si>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</si>
  <si>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</si>
  <si>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</si>
  <si>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</si>
  <si>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</si>
  <si>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</si>
  <si>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</si>
  <si>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</si>
  <si>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</si>
  <si>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</si>
  <si>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</si>
  <si>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</si>
  <si>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</si>
  <si>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</si>
  <si>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</si>
  <si>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</si>
  <si>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</si>
  <si>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</si>
  <si>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</si>
  <si>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</si>
  <si>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</si>
  <si>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</si>
  <si>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</si>
  <si>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</si>
  <si>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</si>
  <si>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</si>
  <si>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</si>
  <si>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</si>
  <si>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</si>
  <si>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</si>
  <si>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</si>
  <si>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</si>
  <si>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</si>
  <si>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</si>
  <si>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</si>
  <si>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</si>
  <si>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</si>
  <si>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</si>
  <si>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</si>
  <si>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</si>
  <si>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</si>
  <si>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</si>
  <si>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</si>
  <si>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</si>
  <si>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</si>
  <si>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</si>
  <si>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</si>
  <si>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</si>
  <si>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</si>
  <si>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</si>
  <si>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</si>
  <si>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</si>
  <si>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</si>
  <si>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</si>
  <si>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</si>
  <si>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</si>
  <si>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</si>
  <si>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</si>
  <si>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</si>
  <si>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</si>
  <si>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</si>
  <si>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</si>
  <si>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</si>
  <si>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</si>
  <si>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</si>
  <si>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</si>
  <si>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</si>
  <si>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</si>
  <si>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</si>
  <si>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</si>
  <si>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</si>
  <si>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</si>
  <si>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</si>
  <si>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</si>
  <si>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</si>
  <si>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</si>
  <si>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</si>
  <si>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</si>
  <si>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</si>
  <si>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</si>
  <si>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</si>
  <si>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</si>
  <si>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</si>
  <si>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</si>
  <si>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</si>
  <si>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</si>
  <si>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</si>
  <si>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</si>
  <si>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</si>
  <si>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</si>
  <si>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</si>
  <si>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</si>
  <si>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</si>
  <si>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</si>
  <si>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</si>
  <si>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</si>
  <si>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</si>
  <si>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</si>
  <si>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</si>
  <si>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</si>
  <si>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</si>
  <si>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</si>
  <si>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</si>
  <si>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</si>
  <si>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</si>
  <si>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</si>
  <si>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</si>
  <si>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</si>
  <si>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</si>
  <si>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</si>
  <si>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</si>
  <si>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</si>
  <si>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</si>
  <si>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</si>
  <si>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</si>
  <si>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</si>
  <si>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</si>
  <si>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</si>
  <si>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</si>
  <si>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</si>
  <si>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</si>
  <si>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</si>
  <si>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</si>
  <si>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</si>
  <si>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</si>
  <si>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</si>
  <si>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</si>
  <si>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</si>
  <si>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</si>
  <si>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</si>
  <si>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</si>
  <si>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</si>
  <si>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</si>
  <si>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</si>
  <si>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</si>
  <si>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</si>
  <si>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</si>
  <si>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</si>
  <si>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</si>
  <si>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</si>
  <si>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</si>
  <si>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</si>
  <si>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</si>
  <si>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</si>
  <si>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</si>
  <si>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</si>
  <si>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</si>
  <si>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</si>
  <si>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</si>
  <si>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</si>
  <si>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</si>
  <si>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</si>
  <si>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</si>
  <si>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</si>
  <si>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</si>
  <si>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</si>
  <si>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</si>
  <si>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</si>
  <si>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</si>
  <si>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</si>
  <si>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</si>
  <si>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</si>
  <si>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</si>
  <si>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</si>
  <si>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</si>
  <si>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</si>
  <si>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</si>
  <si>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</si>
  <si>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</si>
  <si>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</si>
  <si>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</si>
  <si>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</si>
  <si>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</si>
  <si>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</si>
  <si>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</si>
  <si>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</si>
  <si>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</si>
  <si>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</si>
  <si>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</si>
  <si>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</si>
  <si>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</si>
  <si>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</si>
  <si>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</si>
  <si>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</si>
  <si>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</si>
  <si>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</si>
  <si>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</si>
  <si>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</si>
  <si>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</si>
  <si>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</si>
  <si>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</si>
  <si>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</si>
  <si>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</si>
  <si>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</si>
  <si>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</si>
  <si>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</si>
  <si>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</si>
  <si>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</si>
  <si>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</si>
  <si>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</si>
  <si>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</si>
  <si>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</si>
  <si>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</si>
  <si>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</si>
  <si>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</si>
  <si>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</si>
  <si>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</si>
  <si>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</si>
  <si>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</si>
  <si>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</si>
  <si>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</si>
  <si>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</si>
  <si>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</si>
  <si>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</si>
  <si>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</si>
  <si>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</si>
  <si>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</si>
  <si>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</si>
  <si>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</si>
  <si>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</si>
  <si>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</si>
  <si>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</si>
  <si>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</si>
  <si>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</si>
  <si>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</si>
  <si>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</si>
  <si>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</si>
  <si>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</si>
  <si>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</si>
  <si>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</si>
  <si>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</si>
  <si>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</si>
  <si>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</si>
  <si>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</si>
  <si>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</si>
  <si>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</si>
  <si>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</si>
  <si>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</si>
  <si>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</si>
  <si>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</si>
  <si>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</si>
  <si>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</si>
  <si>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</si>
  <si>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</si>
  <si>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</si>
  <si>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</si>
  <si>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</si>
  <si>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</si>
  <si>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</si>
  <si>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</si>
  <si>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</si>
  <si>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</si>
  <si>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</si>
  <si>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</si>
  <si>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</si>
  <si>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</si>
  <si>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</si>
  <si>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</si>
  <si>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</si>
  <si>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</si>
  <si>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</si>
  <si>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</si>
  <si>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</si>
  <si>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</si>
  <si>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</si>
  <si>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</si>
  <si>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</si>
  <si>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</si>
  <si>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</si>
  <si>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</si>
  <si>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</si>
  <si>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</si>
  <si>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</si>
  <si>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</si>
  <si>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</si>
  <si>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</si>
  <si>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</si>
  <si>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</si>
  <si>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</si>
  <si>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</si>
  <si>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</si>
  <si>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</si>
  <si>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</si>
  <si>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</si>
  <si>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</si>
  <si>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</si>
  <si>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</si>
  <si>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</si>
  <si>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</si>
  <si>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</si>
  <si>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</si>
  <si>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</si>
  <si>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</si>
  <si>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</si>
  <si>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</si>
  <si>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</si>
  <si>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</si>
  <si>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</si>
  <si>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</si>
  <si>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</si>
  <si>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</si>
  <si>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</si>
  <si>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</si>
  <si>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</si>
  <si>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</si>
  <si>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</si>
  <si>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</si>
  <si>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</si>
  <si>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</si>
  <si>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</si>
  <si>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</si>
  <si>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</si>
  <si>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</si>
  <si>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</si>
  <si>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</si>
  <si>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</si>
  <si>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</si>
  <si>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</si>
  <si>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</si>
  <si>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</si>
  <si>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</si>
  <si>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</si>
  <si>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</si>
  <si>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</si>
  <si>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</si>
  <si>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</si>
  <si>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</si>
  <si>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</si>
  <si>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</si>
  <si>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</si>
  <si>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</si>
  <si>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</si>
  <si>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</si>
  <si>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</si>
  <si>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</si>
  <si>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</si>
  <si>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</si>
  <si>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</si>
  <si>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</si>
  <si>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</si>
  <si>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</si>
  <si>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</si>
  <si>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</si>
  <si>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</si>
  <si>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</si>
  <si>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</si>
  <si>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</si>
  <si>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</si>
  <si>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</si>
  <si>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</si>
  <si>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</si>
  <si>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</si>
  <si>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</si>
  <si>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</si>
  <si>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</si>
  <si>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</si>
  <si>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</si>
  <si>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</si>
  <si>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</si>
  <si>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</si>
  <si>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</si>
  <si>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</si>
  <si>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</si>
  <si>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</si>
  <si>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</si>
  <si>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</si>
  <si>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</si>
  <si>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</si>
  <si>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</si>
  <si>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</si>
  <si>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</si>
  <si>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</si>
  <si>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</si>
  <si>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</si>
  <si>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</si>
  <si>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</si>
  <si>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</si>
  <si>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</si>
  <si>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</si>
  <si>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</si>
  <si>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</si>
  <si>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</si>
  <si>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</si>
  <si>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</si>
  <si>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</si>
  <si>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</si>
  <si>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</si>
  <si>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</si>
  <si>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</si>
  <si>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</si>
  <si>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</si>
  <si>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</si>
  <si>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</si>
  <si>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</si>
  <si>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</si>
  <si>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</si>
  <si>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</si>
  <si>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</si>
  <si>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</si>
  <si>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</si>
  <si>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</si>
  <si>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</si>
  <si>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</si>
  <si>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</si>
  <si>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</si>
  <si>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</si>
  <si>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</si>
  <si>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</si>
  <si>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</si>
  <si>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</si>
  <si>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</si>
  <si>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</si>
  <si>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</si>
  <si>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</si>
  <si>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</si>
  <si>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</si>
  <si>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</si>
  <si>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</si>
  <si>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</si>
  <si>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</si>
  <si>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</si>
  <si>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</si>
  <si>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</si>
  <si>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</si>
  <si>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</si>
  <si>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</si>
  <si>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</si>
  <si>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</si>
  <si>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</si>
  <si>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</si>
  <si>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</si>
  <si>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</si>
  <si>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</si>
  <si>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</si>
  <si>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</si>
  <si>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</si>
  <si>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</si>
  <si>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</si>
  <si>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</si>
  <si>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</si>
  <si>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</si>
  <si>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</si>
  <si>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</si>
  <si>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</si>
  <si>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</si>
  <si>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</si>
  <si>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</si>
  <si>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</si>
  <si>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</si>
  <si>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</si>
  <si>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</si>
  <si>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</si>
  <si>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</si>
  <si>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</si>
  <si>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</si>
  <si>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</si>
  <si>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</si>
  <si>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</si>
  <si>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</si>
  <si>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</si>
  <si>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</si>
  <si>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</si>
  <si>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</si>
  <si>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</si>
  <si>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</si>
  <si>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</si>
  <si>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</si>
  <si>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</si>
  <si>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</si>
  <si>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</si>
  <si>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</si>
  <si>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</si>
  <si>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</si>
  <si>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</si>
  <si>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</si>
  <si>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</si>
  <si>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</si>
  <si>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</si>
  <si>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</si>
  <si>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</si>
  <si>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</si>
  <si>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</si>
  <si>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</si>
  <si>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</si>
  <si>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</si>
  <si>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</si>
  <si>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</si>
  <si>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</si>
  <si>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</si>
  <si>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</si>
  <si>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</si>
  <si>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</si>
  <si>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</si>
  <si>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</si>
  <si>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</si>
  <si>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</si>
  <si>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</si>
  <si>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</si>
  <si>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</si>
  <si>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</si>
  <si>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</si>
  <si>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</si>
  <si>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</si>
  <si>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</si>
  <si>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</si>
  <si>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</si>
  <si>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</si>
  <si>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</si>
  <si>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</si>
  <si>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</si>
  <si>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</si>
  <si>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</si>
  <si>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</si>
  <si>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</si>
  <si>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</si>
  <si>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</si>
  <si>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</si>
  <si>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</si>
  <si>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</si>
  <si>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</si>
  <si>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</si>
  <si>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</si>
  <si>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</si>
  <si>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</si>
  <si>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</si>
  <si>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</si>
  <si>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</si>
  <si>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</si>
  <si>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</si>
  <si>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</si>
  <si>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</si>
  <si>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</si>
  <si>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</si>
  <si>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</si>
  <si>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</si>
  <si>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</si>
  <si>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</si>
  <si>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</si>
  <si>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</si>
  <si>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</si>
  <si>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</si>
  <si>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</si>
  <si>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</si>
  <si>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</si>
  <si>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</si>
  <si>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</si>
  <si>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</si>
  <si>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</si>
  <si>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</si>
  <si>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</si>
  <si>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</si>
  <si>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</si>
  <si>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</si>
  <si>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</si>
  <si>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</si>
  <si>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</si>
  <si>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</si>
  <si>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</si>
  <si>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</si>
  <si>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</si>
  <si>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</si>
  <si>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</si>
  <si>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</si>
  <si>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</si>
  <si>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</si>
  <si>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</si>
  <si>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</si>
  <si>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</si>
  <si>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</si>
  <si>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</si>
  <si>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</si>
  <si>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</si>
  <si>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</si>
  <si>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</si>
  <si>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</si>
  <si>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</si>
  <si>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</si>
  <si>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</si>
  <si>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</si>
  <si>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</si>
  <si>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</si>
  <si>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</si>
  <si>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</si>
  <si>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</si>
  <si>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</si>
  <si>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</si>
  <si>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</si>
  <si>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</si>
  <si>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</si>
  <si>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</si>
  <si>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</si>
  <si>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</si>
  <si>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</si>
  <si>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</si>
  <si>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</si>
  <si>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</si>
  <si>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</si>
  <si>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</si>
  <si>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</si>
  <si>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</si>
  <si>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</si>
  <si>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</si>
  <si>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</si>
  <si>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</si>
  <si>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</si>
  <si>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</si>
  <si>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</si>
  <si>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</si>
  <si>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</si>
  <si>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</si>
  <si>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</si>
  <si>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</si>
  <si>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</si>
  <si>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</si>
  <si>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</si>
  <si>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</si>
  <si>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</si>
  <si>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</si>
  <si>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</si>
  <si>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</si>
  <si>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</si>
  <si>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</si>
  <si>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</si>
  <si>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</si>
  <si>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</si>
  <si>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</si>
  <si>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</si>
  <si>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</si>
  <si>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</si>
  <si>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</si>
  <si>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</si>
  <si>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</si>
  <si>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</si>
  <si>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</si>
  <si>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</si>
  <si>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</si>
  <si>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</si>
  <si>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</si>
  <si>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</si>
  <si>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</si>
  <si>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</si>
  <si>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</si>
  <si>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</si>
  <si>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</si>
  <si>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</si>
  <si>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</si>
  <si>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</si>
  <si>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</si>
  <si>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</si>
  <si>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</si>
  <si>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</si>
  <si>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</si>
  <si>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</si>
  <si>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</si>
  <si>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</si>
  <si>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</si>
  <si>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</si>
  <si>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</si>
  <si>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</si>
  <si>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</si>
  <si>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</si>
  <si>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</si>
  <si>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</si>
  <si>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</si>
  <si>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</si>
  <si>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</si>
  <si>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</si>
  <si>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</si>
  <si>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</si>
  <si>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</si>
  <si>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</si>
  <si>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</si>
  <si>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</si>
  <si>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</si>
  <si>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</si>
  <si>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</si>
  <si>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</si>
  <si>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</si>
  <si>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</si>
  <si>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</si>
  <si>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</si>
  <si>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</si>
  <si>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</si>
  <si>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</si>
  <si>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</si>
  <si>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</si>
  <si>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</si>
  <si>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</si>
  <si>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</si>
  <si>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</si>
  <si>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</si>
  <si>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</si>
  <si>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</si>
  <si>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</si>
  <si>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</si>
  <si>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</si>
  <si>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</si>
  <si>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</si>
  <si>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</si>
  <si>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</si>
  <si>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</si>
  <si>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</si>
  <si>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</si>
  <si>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</si>
  <si>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</si>
  <si>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</si>
  <si>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</si>
  <si>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</si>
  <si>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</si>
  <si>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</si>
  <si>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</si>
  <si>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</si>
  <si>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</si>
  <si>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</si>
  <si>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</si>
  <si>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</si>
  <si>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</si>
  <si>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</si>
  <si>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</si>
  <si>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</si>
  <si>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</si>
  <si>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</si>
  <si>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</si>
  <si>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</si>
  <si>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</si>
  <si>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</si>
  <si>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</si>
  <si>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</si>
  <si>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</si>
  <si>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</si>
  <si>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</si>
  <si>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</si>
  <si>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</si>
  <si>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</si>
  <si>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</si>
  <si>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</si>
  <si>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</si>
  <si>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</si>
  <si>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</si>
  <si>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</si>
  <si>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</si>
  <si>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</si>
  <si>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</si>
  <si>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</si>
  <si>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</si>
  <si>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</si>
  <si>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</si>
  <si>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</si>
  <si>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</si>
  <si>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</si>
  <si>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</si>
  <si>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</si>
  <si>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</si>
  <si>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</si>
  <si>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</si>
  <si>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</si>
  <si>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</si>
  <si>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</si>
  <si>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</si>
  <si>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</si>
  <si>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</si>
  <si>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</si>
  <si>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</si>
  <si>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</si>
  <si>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</si>
  <si>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</si>
  <si>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</si>
  <si>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</si>
  <si>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</si>
  <si>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</si>
  <si>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</si>
  <si>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</si>
  <si>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</si>
  <si>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</si>
  <si>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</si>
  <si>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</si>
  <si>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</si>
  <si>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</si>
  <si>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</si>
  <si>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</si>
  <si>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</si>
  <si>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</si>
  <si>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</si>
  <si>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</si>
  <si>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</si>
  <si>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</si>
  <si>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</si>
  <si>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</si>
  <si>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</si>
  <si>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</si>
  <si>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</si>
  <si>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</si>
  <si>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</si>
  <si>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</si>
  <si>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</si>
  <si>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</si>
  <si>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</si>
  <si>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</si>
  <si>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</si>
  <si>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</si>
  <si>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</si>
  <si>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</si>
  <si>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</si>
  <si>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</si>
  <si>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</si>
  <si>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</si>
  <si>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</si>
  <si>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</si>
  <si>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</si>
  <si>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</si>
  <si>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</si>
  <si>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</si>
  <si>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</si>
  <si>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</si>
  <si>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</si>
  <si>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</si>
  <si>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</si>
  <si>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</si>
  <si>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</si>
  <si>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</si>
  <si>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</si>
  <si>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</si>
  <si>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</si>
  <si>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</si>
  <si>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</si>
  <si>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</si>
  <si>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</si>
  <si>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</si>
  <si>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</si>
  <si>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</si>
  <si>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</si>
  <si>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</si>
  <si>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</si>
  <si>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</si>
  <si>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</si>
  <si>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</si>
  <si>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</si>
  <si>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</si>
  <si>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</si>
  <si>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</si>
  <si>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</si>
  <si>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</si>
  <si>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</si>
  <si>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</si>
  <si>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</si>
  <si>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</si>
  <si>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</si>
  <si>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</si>
  <si>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</si>
  <si>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</si>
  <si>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</si>
  <si>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</si>
  <si>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</si>
  <si>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</si>
  <si>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</si>
  <si>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</si>
  <si>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</si>
  <si>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</si>
  <si>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</si>
  <si>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</si>
  <si>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</si>
  <si>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</si>
  <si>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</si>
  <si>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</si>
  <si>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</si>
  <si>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</si>
  <si>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</si>
  <si>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</si>
  <si>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</si>
  <si>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</si>
  <si>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</si>
  <si>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</si>
  <si>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</si>
  <si>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</si>
  <si>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</si>
  <si>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</si>
  <si>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</si>
  <si>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</si>
  <si>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</si>
  <si>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</si>
  <si>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</si>
  <si>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</si>
  <si>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</si>
  <si>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</si>
  <si>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</si>
  <si>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</si>
  <si>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</si>
  <si>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</si>
  <si>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</si>
  <si>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</si>
  <si>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</si>
  <si>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</si>
  <si>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</si>
  <si>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</si>
  <si>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</si>
  <si>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</si>
  <si>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</si>
  <si>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</si>
  <si>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</si>
  <si>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</si>
  <si>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</si>
  <si>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</si>
  <si>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</si>
  <si>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</si>
  <si>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</si>
  <si>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</si>
  <si>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</si>
  <si>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</si>
  <si>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</si>
  <si>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</si>
  <si>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</si>
  <si>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</si>
  <si>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</si>
  <si>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</si>
  <si>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</si>
  <si>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</si>
  <si>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</si>
  <si>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</si>
  <si>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</si>
  <si>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</si>
  <si>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</si>
  <si>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</si>
  <si>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</si>
  <si>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</si>
  <si>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</si>
  <si>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</si>
  <si>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</si>
  <si>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</si>
  <si>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</si>
  <si>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</si>
  <si>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</si>
  <si>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</si>
  <si>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</si>
  <si>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</si>
  <si>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</si>
  <si>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</si>
  <si>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</si>
  <si>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</si>
  <si>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</si>
  <si>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</si>
  <si>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</si>
  <si>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</si>
  <si>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</si>
  <si>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</si>
  <si>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</si>
  <si>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</si>
  <si>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</si>
  <si>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</si>
  <si>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</si>
  <si>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</si>
  <si>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</si>
  <si>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</si>
  <si>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</si>
  <si>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</si>
  <si>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</si>
  <si>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</si>
  <si>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</si>
  <si>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</si>
  <si>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</si>
  <si>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</si>
  <si>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</si>
  <si>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</si>
  <si>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</si>
  <si>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</si>
  <si>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</si>
  <si>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</si>
  <si>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</si>
  <si>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</si>
  <si>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</si>
  <si>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</si>
  <si>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</si>
  <si>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</si>
  <si>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</si>
  <si>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</si>
  <si>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</si>
  <si>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</si>
  <si>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</si>
  <si>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</si>
  <si>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</si>
  <si>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</si>
  <si>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</si>
  <si>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</si>
  <si>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</si>
  <si>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</si>
  <si>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</si>
  <si>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</si>
  <si>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</si>
  <si>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</si>
  <si>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</si>
  <si>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</si>
  <si>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</si>
  <si>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</si>
  <si>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</si>
  <si>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</si>
  <si>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</si>
  <si>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</si>
  <si>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</si>
  <si>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</si>
  <si>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</si>
  <si>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</si>
  <si>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</si>
  <si>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</si>
  <si>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</si>
  <si>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</si>
  <si>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</si>
  <si>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</si>
  <si>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</si>
  <si>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</si>
  <si>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</si>
  <si>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</si>
  <si>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</si>
  <si>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</si>
  <si>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</si>
  <si>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</si>
  <si>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</si>
  <si>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</si>
  <si>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</si>
  <si>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</si>
  <si>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</si>
  <si>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</si>
  <si>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</si>
  <si>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</si>
  <si>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</si>
  <si>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</si>
  <si>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</si>
  <si>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</si>
  <si>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</si>
  <si>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</si>
  <si>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</si>
  <si>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</si>
  <si>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</si>
  <si>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</si>
  <si>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</si>
  <si>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</si>
  <si>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</si>
  <si>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</si>
  <si>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</si>
  <si>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</si>
  <si>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</si>
  <si>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</si>
  <si>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</si>
  <si>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</si>
  <si>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</si>
  <si>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</si>
  <si>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</si>
  <si>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</si>
  <si>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</si>
  <si>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</si>
  <si>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</si>
  <si>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</si>
  <si>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</si>
  <si>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</si>
  <si>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</si>
  <si>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</si>
  <si>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</si>
  <si>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</si>
  <si>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</si>
  <si>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</si>
  <si>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</si>
  <si>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</si>
  <si>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</si>
  <si>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</si>
  <si>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</si>
  <si>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</si>
  <si>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</si>
  <si>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</si>
  <si>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</si>
  <si>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</si>
  <si>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</si>
  <si>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</si>
  <si>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</si>
  <si>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</si>
  <si>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</si>
  <si>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</si>
  <si>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</si>
  <si>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</si>
  <si>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</si>
  <si>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</si>
  <si>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</si>
  <si>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</si>
  <si>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</si>
  <si>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</si>
  <si>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</si>
  <si>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</si>
  <si>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</si>
  <si>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</si>
  <si>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</si>
  <si>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</si>
  <si>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</si>
  <si>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</si>
  <si>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</si>
  <si>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</si>
  <si>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</si>
  <si>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</si>
  <si>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</si>
  <si>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</si>
  <si>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</si>
  <si>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</si>
  <si>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</si>
  <si>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</si>
  <si>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</si>
  <si>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</si>
  <si>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</si>
  <si>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</si>
  <si>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</si>
  <si>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</si>
  <si>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</si>
  <si>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</si>
  <si>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</si>
  <si>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</si>
  <si>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</si>
  <si>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</si>
  <si>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</si>
  <si>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</si>
  <si>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</si>
  <si>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</si>
  <si>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</si>
  <si>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</si>
  <si>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</si>
  <si>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</si>
  <si>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</si>
  <si>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</si>
  <si>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</si>
  <si>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</si>
  <si>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</si>
  <si>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</si>
  <si>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</si>
  <si>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</si>
  <si>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</si>
  <si>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</si>
  <si>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</si>
  <si>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</si>
  <si>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</si>
  <si>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</si>
  <si>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</si>
  <si>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</si>
  <si>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</si>
  <si>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</si>
  <si>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</si>
  <si>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</si>
  <si>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</si>
  <si>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</si>
  <si>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</si>
  <si>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</si>
  <si>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</si>
  <si>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</si>
  <si>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</si>
  <si>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</si>
  <si>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</si>
  <si>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</si>
  <si>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</si>
  <si>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</si>
  <si>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</si>
  <si>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</si>
  <si>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</si>
  <si>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</si>
  <si>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</si>
  <si>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</si>
  <si>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</si>
  <si>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</si>
  <si>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</si>
  <si>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</si>
  <si>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</si>
  <si>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</si>
  <si>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</si>
  <si>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</si>
  <si>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</si>
  <si>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</si>
  <si>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</si>
  <si>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</si>
  <si>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</si>
  <si>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</si>
  <si>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</si>
  <si>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</si>
  <si>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</si>
  <si>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</si>
  <si>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</si>
  <si>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</si>
  <si>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</si>
  <si>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</si>
  <si>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</si>
  <si>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</si>
  <si>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</si>
  <si>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</si>
  <si>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</si>
  <si>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</si>
  <si>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</si>
  <si>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</si>
  <si>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</si>
  <si>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</si>
  <si>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</si>
  <si>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</si>
  <si>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</si>
  <si>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</si>
  <si>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</si>
  <si>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</si>
  <si>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</si>
  <si>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</si>
  <si>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</si>
  <si>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</si>
  <si>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</si>
  <si>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</si>
  <si>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</si>
  <si>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</si>
  <si>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</si>
  <si>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</si>
  <si>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</si>
  <si>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</si>
  <si>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</si>
  <si>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</si>
  <si>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</si>
  <si>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</si>
  <si>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</si>
  <si>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</si>
  <si>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</si>
  <si>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</si>
  <si>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</si>
  <si>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</si>
  <si>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</si>
  <si>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</si>
  <si>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</si>
  <si>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</si>
  <si>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</si>
  <si>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</si>
  <si>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</si>
  <si>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</si>
  <si>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</si>
  <si>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</si>
  <si>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</si>
  <si>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</si>
  <si>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</si>
  <si>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</si>
  <si>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</si>
  <si>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</si>
  <si>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</si>
  <si>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</si>
  <si>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</si>
  <si>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</si>
  <si>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</si>
  <si>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</si>
  <si>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</si>
  <si>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</si>
  <si>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</si>
  <si>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</si>
  <si>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</si>
  <si>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</si>
  <si>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</si>
  <si>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</si>
  <si>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</si>
  <si>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</si>
  <si>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</si>
  <si>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</si>
  <si>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</si>
  <si>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</si>
  <si>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</si>
  <si>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</si>
  <si>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</si>
  <si>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</si>
  <si>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</si>
  <si>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</si>
  <si>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</si>
  <si>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</si>
  <si>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</si>
  <si>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</si>
  <si>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</si>
  <si>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</si>
  <si>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</si>
  <si>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</si>
  <si>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</si>
  <si>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</si>
  <si>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</si>
  <si>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</si>
  <si>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</si>
  <si>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</si>
  <si>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</si>
  <si>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</si>
  <si>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</si>
  <si>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</si>
  <si>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</si>
  <si>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</si>
  <si>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</si>
  <si>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</si>
  <si>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</si>
  <si>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</si>
  <si>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</si>
  <si>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</si>
  <si>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</si>
  <si>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</si>
  <si>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</si>
  <si>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</si>
  <si>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</si>
  <si>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</si>
  <si>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</si>
  <si>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</si>
  <si>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</si>
  <si>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</si>
  <si>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</si>
  <si>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</si>
  <si>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</si>
  <si>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</si>
  <si>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</si>
  <si>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</si>
  <si>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</si>
  <si>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</si>
  <si>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</si>
  <si>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</si>
  <si>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</si>
  <si>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</si>
  <si>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</si>
  <si>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</si>
  <si>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</si>
  <si>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</si>
  <si>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</si>
  <si>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</si>
  <si>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</si>
  <si>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</si>
  <si>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</si>
  <si>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</si>
  <si>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</si>
  <si>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</si>
  <si>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</si>
  <si>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</si>
  <si>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</si>
  <si>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</si>
  <si>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</si>
  <si>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</si>
  <si>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</si>
  <si>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</si>
  <si>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</si>
  <si>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</si>
  <si>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</si>
  <si>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</si>
  <si>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</si>
  <si>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</si>
  <si>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</si>
  <si>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</si>
  <si>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</si>
  <si>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</si>
  <si>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</si>
  <si>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</si>
  <si>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</si>
  <si>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</si>
  <si>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</si>
  <si>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</si>
  <si>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</si>
  <si>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</si>
  <si>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</si>
  <si>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</si>
  <si>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</si>
  <si>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</si>
  <si>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</si>
  <si>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</si>
  <si>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</si>
  <si>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</si>
  <si>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</si>
  <si>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</si>
  <si>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</si>
  <si>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</si>
  <si>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</si>
  <si>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</si>
  <si>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</si>
  <si>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</si>
  <si>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</si>
  <si>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</si>
  <si>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</si>
  <si>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</si>
  <si>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</si>
  <si>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</si>
  <si>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</si>
  <si>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</si>
  <si>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</si>
  <si>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</si>
  <si>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</si>
  <si>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</si>
  <si>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</si>
  <si>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</si>
  <si>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</si>
  <si>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</si>
  <si>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</si>
  <si>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</si>
  <si>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</si>
  <si>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</si>
  <si>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</si>
  <si>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</si>
  <si>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</si>
  <si>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</si>
  <si>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</si>
  <si>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</si>
  <si>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</si>
  <si>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</si>
  <si>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</si>
  <si>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</si>
  <si>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</si>
  <si>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</si>
  <si>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</si>
  <si>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</si>
  <si>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</si>
  <si>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</si>
  <si>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</si>
  <si>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</si>
  <si>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</si>
  <si>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</si>
  <si>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</si>
  <si>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</si>
  <si>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</si>
  <si>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</si>
  <si>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</si>
  <si>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</si>
  <si>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</si>
  <si>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</si>
  <si>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</si>
  <si>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</si>
  <si>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</si>
  <si>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</si>
  <si>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</si>
  <si>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</si>
  <si>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</si>
  <si>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</si>
  <si>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</si>
  <si>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</si>
  <si>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</si>
  <si>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</si>
  <si>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</si>
  <si>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</si>
  <si>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</si>
  <si>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</si>
  <si>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</si>
  <si>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</si>
  <si>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</si>
  <si>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</si>
  <si>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</si>
  <si>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</si>
  <si>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</si>
  <si>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</si>
  <si>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</si>
  <si>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</si>
  <si>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</si>
  <si>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</si>
  <si>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</si>
  <si>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</si>
  <si>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</si>
  <si>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</si>
  <si>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</si>
  <si>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</si>
  <si>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</si>
  <si>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</si>
  <si>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</si>
  <si>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</si>
  <si>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</si>
  <si>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</si>
  <si>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</si>
  <si>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</si>
  <si>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</si>
  <si>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</si>
  <si>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</si>
  <si>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</si>
  <si>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</si>
  <si>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</si>
  <si>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</si>
  <si>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</si>
  <si>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</si>
  <si>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</si>
  <si>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</si>
  <si>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</si>
  <si>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</si>
  <si>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</si>
  <si>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</si>
  <si>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</si>
  <si>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</si>
  <si>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</si>
  <si>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</si>
  <si>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</si>
  <si>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</si>
  <si>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</si>
  <si>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</si>
  <si>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</si>
  <si>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</si>
  <si>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</si>
  <si>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</si>
  <si>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</si>
  <si>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</si>
  <si>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</si>
  <si>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</si>
  <si>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</si>
  <si>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</si>
  <si>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</si>
  <si>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</si>
  <si>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</si>
  <si>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</si>
  <si>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</si>
  <si>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</si>
  <si>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</si>
  <si>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</si>
  <si>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</si>
  <si>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</si>
  <si>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</si>
  <si>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</si>
  <si>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</si>
  <si>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</si>
  <si>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</si>
  <si>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</si>
  <si>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</si>
  <si>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</si>
  <si>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</si>
  <si>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</si>
  <si>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</si>
  <si>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</si>
  <si>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</si>
  <si>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</si>
  <si>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</si>
  <si>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</si>
  <si>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</si>
  <si>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</si>
  <si>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</si>
  <si>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</si>
  <si>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</si>
  <si>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</si>
  <si>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</si>
  <si>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</si>
  <si>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</si>
  <si>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</si>
  <si>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</si>
  <si>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</si>
  <si>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</si>
  <si>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</si>
  <si>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</si>
  <si>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</si>
  <si>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</si>
  <si>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</si>
  <si>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</si>
  <si>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</si>
  <si>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</si>
  <si>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</si>
  <si>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</si>
  <si>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</si>
  <si>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</si>
  <si>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</si>
  <si>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</si>
  <si>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</si>
  <si>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</si>
  <si>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</si>
  <si>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</si>
  <si>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</si>
  <si>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</si>
  <si>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</si>
  <si>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</si>
  <si>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</si>
  <si>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</si>
  <si>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</si>
  <si>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</si>
  <si>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</si>
  <si>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</si>
  <si>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</si>
  <si>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</si>
  <si>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</si>
  <si>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</si>
  <si>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</si>
  <si>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</si>
  <si>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</si>
  <si>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</si>
  <si>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</si>
  <si>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</si>
  <si>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</si>
  <si>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</si>
  <si>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</si>
  <si>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</si>
  <si>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</si>
  <si>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</si>
  <si>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</si>
  <si>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</si>
  <si>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</si>
  <si>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</si>
  <si>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</si>
  <si>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</si>
  <si>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</si>
  <si>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</si>
  <si>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</si>
  <si>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</si>
  <si>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</si>
  <si>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</si>
  <si>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</si>
  <si>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</si>
  <si>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</si>
  <si>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</si>
  <si>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</si>
  <si>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</si>
  <si>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</si>
  <si>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</si>
  <si>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</si>
  <si>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</si>
  <si>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</si>
  <si>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</si>
  <si>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</si>
  <si>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</si>
  <si>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</si>
  <si>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</si>
  <si>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</si>
  <si>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</si>
  <si>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</si>
  <si>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</si>
  <si>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</si>
  <si>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</si>
  <si>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</si>
  <si>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</si>
  <si>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</si>
  <si>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</si>
  <si>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</si>
  <si>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</si>
  <si>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</si>
  <si>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</si>
  <si>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</si>
  <si>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</si>
  <si>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</si>
  <si>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</si>
  <si>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</si>
  <si>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</si>
  <si>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</si>
  <si>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</si>
  <si>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</si>
  <si>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</si>
  <si>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</si>
  <si>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</si>
  <si>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</si>
  <si>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</si>
  <si>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</si>
  <si>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</si>
  <si>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</si>
  <si>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</si>
  <si>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</si>
  <si>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</si>
  <si>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</si>
  <si>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</si>
  <si>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</si>
  <si>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</si>
  <si>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</si>
  <si>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</si>
  <si>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</si>
  <si>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</si>
  <si>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</si>
  <si>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</si>
  <si>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</si>
  <si>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</si>
  <si>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</si>
  <si>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</si>
  <si>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</si>
  <si>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</si>
  <si>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</si>
  <si>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</si>
  <si>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</si>
  <si>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</si>
  <si>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</si>
  <si>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</si>
  <si>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</si>
  <si>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</si>
  <si>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</si>
  <si>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</si>
  <si>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</si>
  <si>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</si>
  <si>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</si>
  <si>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</si>
  <si>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</si>
  <si>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</si>
  <si>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</si>
  <si>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</si>
  <si>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</si>
  <si>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</si>
  <si>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</si>
  <si>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</si>
  <si>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</si>
  <si>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</si>
  <si>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</si>
  <si>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</si>
  <si>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</si>
  <si>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</si>
  <si>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</si>
  <si>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</si>
  <si>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</si>
  <si>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</si>
  <si>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</si>
  <si>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</si>
  <si>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</si>
  <si>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</si>
  <si>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</si>
  <si>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</si>
  <si>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</si>
  <si>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</si>
  <si>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</si>
  <si>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</si>
  <si>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</si>
  <si>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</si>
  <si>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</si>
  <si>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</si>
  <si>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</si>
  <si>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</si>
  <si>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</si>
  <si>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</si>
  <si>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</si>
  <si>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</si>
  <si>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</si>
  <si>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</si>
  <si>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</si>
  <si>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</si>
  <si>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</si>
  <si>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</si>
  <si>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</si>
  <si>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</si>
  <si>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</si>
  <si>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</si>
  <si>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</si>
  <si>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</si>
  <si>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</si>
  <si>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</si>
  <si>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</si>
  <si>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</si>
  <si>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</si>
  <si>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</si>
  <si>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</si>
  <si>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</si>
  <si>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</si>
  <si>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</si>
  <si>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</si>
  <si>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</si>
  <si>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</si>
  <si>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</si>
  <si>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</si>
  <si>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</si>
  <si>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</si>
  <si>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</si>
  <si>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</si>
  <si>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</si>
  <si>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</si>
  <si>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</si>
  <si>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</si>
  <si>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</si>
  <si>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</si>
  <si>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</si>
  <si>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</si>
  <si>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</si>
  <si>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</si>
  <si>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</si>
  <si>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</si>
  <si>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</si>
  <si>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</si>
  <si>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</si>
  <si>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</si>
  <si>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</si>
  <si>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</si>
  <si>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</si>
  <si>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</si>
  <si>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</si>
  <si>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</si>
  <si>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</si>
  <si>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</si>
  <si>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</si>
  <si>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</si>
  <si>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</si>
  <si>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</si>
  <si>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</si>
  <si>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</si>
  <si>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</si>
  <si>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</si>
  <si>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</si>
  <si>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</si>
  <si>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</si>
  <si>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</si>
  <si>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</si>
  <si>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</si>
  <si>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</si>
  <si>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</si>
  <si>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</si>
  <si>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</si>
  <si>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</si>
  <si>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</si>
  <si>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</si>
  <si>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</si>
  <si>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</si>
  <si>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</si>
  <si>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</si>
  <si>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</si>
  <si>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</si>
  <si>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</si>
  <si>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</si>
  <si>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</si>
  <si>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</si>
  <si>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</si>
  <si>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</si>
  <si>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</si>
  <si>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</si>
  <si>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</si>
  <si>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</si>
  <si>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</si>
  <si>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</si>
  <si>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</si>
  <si>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</si>
  <si>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</si>
  <si>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</si>
  <si>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</si>
  <si>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</si>
  <si>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</si>
  <si>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</si>
  <si>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</si>
  <si>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</si>
  <si>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</si>
  <si>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</si>
  <si>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</si>
  <si>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</si>
  <si>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</si>
  <si>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</si>
  <si>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</si>
  <si>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</si>
  <si>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</si>
  <si>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</si>
  <si>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</si>
  <si>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</si>
  <si>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</si>
  <si>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</si>
  <si>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</si>
  <si>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</si>
  <si>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</si>
  <si>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</si>
  <si>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</si>
  <si>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</si>
  <si>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</si>
  <si>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</si>
  <si>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</si>
  <si>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</si>
  <si>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</si>
  <si>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</si>
  <si>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</si>
  <si>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</si>
  <si>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</si>
  <si>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</si>
  <si>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</si>
  <si>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</si>
  <si>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</si>
  <si>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</si>
  <si>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</si>
  <si>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</si>
  <si>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</si>
  <si>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</si>
  <si>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</si>
  <si>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</si>
  <si>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</si>
  <si>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</si>
  <si>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</si>
  <si>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</si>
  <si>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</si>
  <si>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</si>
  <si>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</si>
  <si>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</si>
  <si>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</si>
  <si>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</si>
  <si>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</si>
  <si>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</si>
  <si>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</si>
  <si>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</si>
  <si>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</si>
  <si>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</si>
  <si>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</si>
  <si>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</si>
  <si>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</si>
  <si>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</si>
  <si>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</si>
  <si>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</si>
  <si>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</si>
  <si>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</si>
  <si>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</si>
  <si>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</si>
  <si>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</si>
  <si>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</si>
  <si>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</si>
  <si>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</si>
  <si>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</si>
  <si>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</si>
  <si>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</si>
  <si>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</si>
  <si>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</si>
  <si>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</si>
  <si>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</si>
  <si>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</si>
  <si>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</si>
  <si>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</si>
  <si>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</si>
  <si>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</si>
  <si>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</si>
  <si>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</si>
  <si>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</si>
  <si>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</si>
  <si>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</si>
  <si>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</si>
  <si>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</si>
  <si>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</si>
  <si>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</si>
  <si>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</si>
  <si>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</si>
  <si>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</si>
  <si>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</si>
  <si>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</si>
  <si>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</si>
  <si>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</si>
  <si>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</si>
  <si>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</si>
  <si>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</si>
  <si>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</si>
  <si>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</si>
  <si>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</si>
  <si>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</si>
  <si>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</si>
  <si>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</si>
  <si>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</si>
  <si>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</si>
  <si>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</si>
  <si>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</si>
  <si>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</si>
  <si>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</si>
  <si>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</si>
  <si>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</si>
  <si>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</si>
  <si>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</si>
  <si>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</si>
  <si>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</si>
  <si>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</si>
  <si>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</si>
  <si>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</si>
  <si>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</si>
  <si>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</si>
  <si>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</si>
  <si>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</si>
  <si>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</si>
  <si>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</si>
  <si>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</si>
  <si>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</si>
  <si>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</si>
  <si>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</si>
  <si>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</si>
  <si>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</si>
  <si>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</si>
  <si>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</si>
  <si>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</si>
  <si>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</si>
  <si>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</si>
  <si>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</si>
  <si>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</si>
  <si>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</si>
  <si>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</si>
  <si>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</si>
  <si>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</si>
  <si>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</si>
  <si>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</si>
  <si>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</si>
  <si>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</si>
  <si>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</si>
  <si>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</si>
  <si>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</si>
  <si>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</si>
  <si>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</si>
  <si>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</si>
  <si>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</si>
  <si>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</si>
  <si>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</si>
  <si>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</si>
  <si>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</si>
  <si>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</si>
  <si>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</si>
  <si>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</si>
  <si>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</si>
  <si>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</si>
  <si>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</si>
  <si>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</si>
  <si>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</si>
  <si>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</si>
  <si>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</si>
  <si>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</si>
  <si>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</si>
  <si>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</si>
  <si>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</si>
  <si>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</si>
  <si>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</si>
  <si>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</si>
  <si>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</si>
  <si>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</si>
  <si>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</si>
  <si>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</si>
  <si>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</si>
  <si>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</si>
  <si>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</si>
  <si>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</si>
  <si>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</si>
  <si>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</si>
  <si>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</si>
  <si>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</si>
  <si>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</si>
  <si>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</si>
  <si>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</si>
  <si>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</si>
  <si>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</si>
  <si>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</si>
  <si>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</si>
  <si>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</si>
  <si>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</si>
  <si>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</si>
  <si>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</si>
  <si>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</si>
  <si>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</si>
  <si>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</si>
  <si>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</si>
  <si>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</si>
  <si>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</si>
  <si>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</si>
  <si>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</si>
  <si>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</si>
  <si>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</si>
  <si>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</si>
  <si>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</si>
  <si>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</si>
  <si>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</si>
  <si>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</si>
  <si>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</si>
  <si>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</si>
  <si>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</si>
  <si>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</si>
  <si>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</si>
  <si>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</si>
  <si>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</si>
  <si>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</si>
  <si>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</si>
  <si>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</si>
  <si>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</si>
  <si>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</si>
  <si>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</si>
  <si>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</si>
  <si>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</si>
  <si>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</si>
  <si>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</si>
  <si>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</si>
  <si>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</si>
  <si>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</si>
  <si>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</si>
  <si>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</si>
  <si>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</si>
  <si>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</si>
  <si>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</si>
  <si>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</si>
  <si>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</si>
  <si>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</si>
  <si>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</si>
  <si>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</si>
  <si>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</si>
  <si>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</si>
  <si>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</si>
  <si>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</si>
  <si>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</si>
  <si>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</si>
  <si>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</si>
  <si>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</si>
  <si>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</si>
  <si>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</si>
  <si>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</si>
  <si>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</si>
  <si>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</si>
  <si>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</si>
  <si>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</si>
  <si>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</si>
  <si>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</si>
  <si>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</si>
  <si>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</si>
  <si>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</si>
  <si>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</si>
  <si>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</si>
  <si>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</si>
  <si>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</si>
  <si>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</si>
  <si>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</si>
  <si>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</si>
  <si>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</si>
  <si>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</si>
  <si>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</si>
  <si>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</si>
  <si>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</si>
  <si>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</si>
  <si>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</si>
  <si>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</si>
  <si>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</si>
  <si>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</si>
  <si>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</si>
  <si>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</si>
  <si>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</si>
  <si>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</si>
  <si>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</si>
  <si>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</si>
  <si>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</si>
  <si>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</si>
  <si>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</si>
  <si>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</si>
  <si>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</si>
  <si>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</si>
  <si>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</si>
  <si>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</si>
  <si>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</si>
  <si>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</si>
  <si>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</si>
  <si>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</si>
  <si>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</si>
  <si>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</si>
  <si>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</si>
  <si>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</si>
  <si>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</si>
  <si>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</si>
  <si>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</si>
  <si>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</si>
  <si>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</si>
  <si>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</si>
  <si>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</si>
  <si>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</si>
  <si>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</si>
  <si>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</si>
  <si>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</si>
  <si>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</si>
  <si>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</si>
  <si>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</si>
  <si>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</si>
  <si>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</si>
  <si>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</si>
  <si>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</si>
  <si>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</si>
  <si>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</si>
  <si>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</si>
  <si>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</si>
  <si>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</si>
  <si>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</si>
  <si>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</si>
  <si>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</si>
  <si>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</si>
  <si>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</si>
  <si>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</si>
  <si>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</si>
  <si>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</si>
  <si>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</si>
  <si>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</si>
  <si>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</si>
  <si>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</si>
  <si>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</si>
  <si>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</si>
  <si>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</si>
  <si>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</si>
  <si>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</si>
  <si>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</si>
  <si>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</si>
  <si>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</si>
  <si>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</si>
  <si>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</si>
  <si>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</si>
  <si>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</si>
  <si>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</si>
  <si>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</si>
  <si>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</si>
  <si>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</si>
  <si>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</si>
  <si>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</si>
  <si>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</si>
  <si>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</si>
  <si>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</si>
  <si>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</si>
  <si>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</si>
  <si>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</si>
  <si>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</si>
  <si>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</si>
  <si>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</si>
  <si>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</si>
  <si>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</si>
  <si>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</si>
  <si>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</si>
  <si>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</si>
  <si>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</si>
  <si>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</si>
  <si>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</si>
  <si>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</si>
  <si>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</si>
  <si>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</si>
  <si>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</si>
  <si>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</si>
  <si>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</si>
  <si>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</si>
  <si>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</si>
  <si>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</si>
  <si>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</si>
  <si>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</si>
  <si>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</si>
  <si>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</si>
  <si>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</si>
  <si>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</si>
  <si>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</si>
  <si>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</si>
  <si>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</si>
  <si>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</si>
  <si>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</si>
  <si>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</si>
  <si>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</si>
  <si>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</si>
  <si>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</si>
  <si>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</si>
  <si>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</si>
  <si>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</si>
  <si>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</si>
  <si>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</si>
  <si>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</si>
  <si>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</si>
  <si>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</si>
  <si>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</si>
  <si>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</si>
  <si>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</si>
  <si>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</si>
  <si>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</si>
  <si>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</si>
  <si>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</si>
  <si>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</si>
  <si>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</si>
  <si>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</si>
  <si>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</si>
  <si>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</si>
  <si>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</si>
  <si>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</si>
  <si>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</si>
  <si>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</si>
  <si>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</si>
  <si>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</si>
  <si>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</si>
  <si>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</si>
  <si>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</si>
  <si>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</si>
  <si>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</si>
  <si>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</si>
  <si>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</si>
  <si>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</si>
  <si>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</si>
  <si>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</si>
  <si>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</si>
  <si>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</si>
  <si>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</si>
  <si>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</si>
  <si>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</si>
  <si>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</si>
  <si>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</si>
  <si>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</si>
  <si>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</si>
  <si>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</si>
  <si>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</si>
  <si>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</si>
  <si>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</si>
  <si>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</si>
  <si>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</si>
  <si>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</si>
  <si>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</si>
  <si>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</si>
  <si>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</si>
  <si>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</si>
  <si>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</si>
  <si>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</si>
  <si>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</si>
  <si>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</si>
  <si>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</si>
  <si>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</si>
  <si>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</si>
  <si>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</si>
  <si>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</si>
  <si>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</si>
  <si>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</si>
  <si>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</si>
  <si>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</si>
  <si>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</si>
  <si>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</si>
  <si>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</si>
  <si>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</si>
  <si>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</si>
  <si>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</si>
  <si>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</si>
  <si>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</si>
  <si>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</si>
  <si>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</si>
  <si>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</si>
  <si>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</si>
  <si>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</si>
  <si>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</si>
  <si>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</si>
  <si>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</si>
  <si>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</si>
  <si>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</si>
  <si>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</si>
  <si>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</si>
  <si>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</si>
  <si>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</si>
  <si>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</si>
  <si>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</si>
  <si>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</si>
  <si>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</si>
  <si>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</si>
  <si>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</si>
  <si>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</si>
  <si>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</si>
  <si>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</si>
  <si>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</si>
  <si>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</si>
  <si>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</si>
  <si>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</si>
  <si>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</si>
  <si>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</si>
  <si>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</si>
  <si>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</si>
  <si>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</si>
  <si>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</si>
  <si>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</si>
  <si>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</si>
  <si>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</si>
  <si>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</si>
  <si>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</si>
  <si>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</si>
  <si>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</si>
  <si>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</si>
  <si>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</si>
  <si>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</si>
  <si>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</si>
  <si>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</si>
  <si>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</si>
  <si>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</si>
  <si>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</si>
  <si>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</si>
  <si>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</si>
  <si>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</si>
  <si>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</si>
  <si>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</si>
  <si>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</si>
  <si>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</si>
  <si>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</si>
  <si>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</si>
  <si>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</si>
  <si>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</si>
  <si>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</si>
  <si>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</si>
  <si>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</si>
  <si>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</si>
  <si>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</si>
  <si>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</si>
  <si>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</si>
  <si>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</si>
  <si>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</si>
  <si>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</si>
  <si>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</si>
  <si>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</si>
  <si>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</si>
  <si>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</si>
  <si>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</si>
  <si>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</si>
  <si>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</si>
  <si>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</si>
  <si>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</si>
  <si>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</si>
  <si>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</si>
  <si>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</si>
  <si>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</si>
  <si>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</si>
  <si>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</si>
  <si>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</si>
  <si>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</si>
  <si>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</si>
  <si>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</si>
  <si>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</si>
  <si>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</si>
  <si>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</si>
  <si>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</si>
  <si>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</si>
  <si>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</si>
  <si>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</si>
  <si>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</si>
  <si>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</si>
  <si>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</si>
  <si>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</si>
  <si>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</si>
  <si>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</si>
  <si>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</si>
  <si>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</si>
  <si>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</si>
  <si>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</si>
  <si>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</si>
  <si>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</si>
  <si>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</si>
  <si>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</si>
  <si>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</si>
  <si>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</si>
  <si>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</si>
  <si>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</si>
  <si>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</si>
  <si>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</si>
  <si>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</si>
  <si>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</si>
  <si>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</si>
  <si>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</si>
  <si>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</si>
  <si>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</si>
  <si>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</si>
  <si>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</si>
  <si>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</si>
  <si>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</si>
  <si>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</si>
  <si>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</si>
  <si>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</si>
  <si>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</si>
  <si>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</si>
  <si>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</si>
  <si>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</si>
  <si>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</si>
  <si>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</si>
  <si>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</si>
  <si>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</si>
  <si>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</si>
  <si>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</si>
  <si>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</si>
  <si>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</si>
  <si>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</si>
  <si>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</si>
  <si>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</si>
  <si>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</si>
  <si>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</si>
  <si>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</si>
  <si>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</si>
  <si>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</si>
  <si>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</si>
  <si>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</si>
  <si>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</si>
  <si>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</si>
  <si>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</si>
  <si>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</si>
  <si>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</si>
  <si>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</si>
  <si>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</si>
  <si>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</si>
  <si>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</si>
  <si>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</si>
  <si>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</si>
  <si>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</si>
  <si>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</si>
  <si>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</si>
  <si>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</si>
  <si>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</si>
  <si>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</si>
  <si>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</si>
  <si>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</si>
  <si>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</si>
  <si>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</si>
  <si>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</si>
  <si>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</si>
  <si>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</si>
  <si>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</si>
  <si>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</si>
  <si>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</si>
  <si>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</si>
  <si>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</si>
  <si>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</si>
  <si>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</si>
  <si>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</si>
  <si>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</si>
  <si>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</si>
  <si>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</si>
  <si>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</si>
  <si>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</si>
  <si>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</si>
  <si>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</si>
  <si>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</si>
  <si>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</si>
  <si>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</si>
  <si>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</si>
  <si>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</si>
  <si>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</si>
  <si>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</si>
  <si>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</si>
  <si>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</si>
  <si>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</si>
  <si>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</si>
  <si>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</si>
  <si>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</si>
  <si>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</si>
  <si>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</si>
  <si>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</si>
  <si>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</si>
  <si>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</si>
  <si>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</si>
  <si>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</si>
  <si>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</si>
  <si>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</si>
  <si>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</si>
  <si>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</si>
  <si>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</si>
  <si>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</si>
  <si>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</si>
  <si>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</si>
  <si>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</si>
  <si>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</si>
  <si>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</si>
  <si>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</si>
  <si>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</si>
  <si>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</si>
  <si>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</si>
  <si>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</si>
  <si>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</si>
  <si>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</si>
  <si>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</si>
  <si>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</si>
  <si>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</si>
  <si>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</si>
  <si>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</si>
  <si>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</si>
  <si>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</si>
  <si>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</si>
  <si>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</si>
  <si>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</si>
  <si>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</si>
  <si>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</si>
  <si>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</si>
  <si>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</si>
  <si>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</si>
  <si>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</si>
  <si>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</si>
  <si>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</si>
  <si>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</si>
  <si>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</si>
  <si>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</si>
  <si>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</si>
  <si>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</si>
  <si>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</si>
  <si>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</si>
  <si>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</si>
  <si>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</si>
  <si>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</si>
  <si>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</si>
  <si>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</si>
  <si>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</si>
  <si>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</si>
  <si>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</si>
  <si>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</si>
  <si>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</si>
  <si>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</si>
  <si>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</si>
  <si>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</si>
  <si>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</si>
  <si>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</si>
  <si>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</si>
  <si>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</si>
  <si>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</si>
  <si>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</si>
  <si>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</si>
  <si>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</si>
  <si>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</si>
  <si>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</si>
  <si>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</si>
  <si>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</si>
  <si>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</si>
  <si>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</si>
  <si>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</si>
  <si>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</si>
  <si>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</si>
  <si>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</si>
  <si>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</si>
  <si>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</si>
  <si>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</si>
  <si>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</si>
  <si>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</si>
  <si>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</si>
  <si>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</si>
  <si>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</si>
  <si>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</si>
  <si>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</si>
  <si>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</si>
  <si>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</si>
  <si>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</si>
  <si>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</si>
  <si>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</si>
  <si>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</si>
  <si>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</si>
  <si>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</si>
  <si>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</si>
  <si>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</si>
  <si>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</si>
  <si>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</si>
  <si>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</si>
  <si>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</si>
  <si>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</si>
  <si>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</si>
  <si>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</si>
  <si>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</si>
  <si>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</si>
  <si>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</si>
  <si>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</si>
  <si>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</si>
  <si>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</si>
  <si>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</si>
  <si>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</si>
  <si>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</si>
  <si>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</si>
  <si>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</si>
  <si>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</si>
  <si>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</si>
  <si>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</si>
  <si>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</si>
  <si>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</si>
  <si>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</si>
  <si>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</si>
  <si>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</si>
  <si>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</si>
  <si>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</si>
  <si>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</si>
  <si>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</si>
  <si>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</si>
  <si>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</si>
  <si>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</si>
  <si>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</si>
  <si>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</si>
  <si>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</si>
  <si>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</si>
  <si>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</si>
  <si>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</si>
  <si>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</si>
  <si>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</si>
  <si>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</si>
  <si>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</si>
  <si>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</si>
  <si>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</si>
  <si>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</si>
  <si>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</si>
  <si>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</si>
  <si>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</si>
  <si>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</si>
  <si>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</si>
  <si>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</si>
  <si>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</si>
  <si>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</si>
  <si>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</si>
  <si>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</si>
  <si>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</si>
  <si>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</si>
  <si>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</si>
  <si>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</si>
  <si>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</si>
  <si>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</si>
  <si>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</si>
  <si>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</si>
  <si>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</si>
  <si>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</si>
  <si>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</si>
  <si>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</si>
  <si>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</si>
  <si>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</si>
  <si>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</si>
  <si>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</si>
  <si>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</si>
  <si>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</si>
  <si>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</si>
  <si>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</si>
  <si>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</si>
  <si>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</si>
  <si>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</si>
  <si>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</si>
  <si>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</si>
  <si>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</si>
  <si>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</si>
  <si>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</si>
  <si>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</si>
  <si>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</si>
  <si>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</si>
  <si>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</si>
  <si>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</si>
  <si>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</si>
  <si>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</si>
  <si>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</si>
  <si>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</si>
  <si>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</si>
  <si>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</si>
  <si>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</si>
  <si>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</si>
  <si>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</si>
  <si>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</si>
  <si>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</si>
  <si>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</si>
  <si>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</si>
  <si>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</si>
  <si>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</si>
  <si>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</si>
  <si>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</si>
  <si>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</si>
  <si>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</si>
  <si>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</si>
  <si>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</si>
  <si>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</si>
  <si>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</si>
  <si>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</si>
  <si>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</si>
  <si>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</si>
  <si>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</si>
  <si>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</si>
  <si>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</si>
  <si>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</si>
  <si>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</si>
  <si>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</si>
  <si>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</si>
  <si>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</si>
  <si>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</si>
  <si>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</si>
  <si>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</si>
  <si>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</si>
  <si>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</si>
  <si>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</si>
  <si>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</si>
  <si>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</si>
  <si>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</si>
  <si>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</si>
  <si>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</si>
  <si>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</si>
  <si>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</si>
  <si>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</si>
  <si>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</si>
  <si>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</si>
  <si>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</si>
  <si>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</si>
  <si>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</si>
  <si>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</si>
  <si>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</si>
  <si>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</si>
  <si>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</si>
  <si>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</si>
  <si>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</si>
  <si>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</si>
  <si>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</si>
  <si>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</si>
  <si>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</si>
  <si>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</si>
  <si>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</si>
  <si>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</si>
  <si>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</si>
  <si>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</si>
  <si>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</si>
  <si>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</si>
  <si>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</si>
  <si>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</si>
  <si>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</si>
  <si>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</si>
  <si>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</si>
  <si>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</si>
  <si>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</si>
  <si>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</si>
  <si>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</si>
  <si>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</si>
  <si>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</si>
  <si>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</si>
  <si>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</si>
  <si>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</si>
  <si>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</si>
  <si>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</si>
  <si>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</si>
  <si>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</si>
  <si>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</si>
  <si>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</si>
  <si>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</si>
  <si>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</si>
  <si>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</si>
  <si>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</si>
  <si>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</si>
  <si>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</si>
  <si>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</si>
  <si>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</si>
  <si>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</si>
  <si>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</si>
  <si>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</si>
  <si>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</si>
  <si>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</si>
  <si>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</si>
  <si>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</si>
  <si>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</si>
  <si>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</si>
  <si>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</si>
  <si>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</si>
  <si>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</si>
  <si>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</si>
  <si>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</si>
  <si>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</si>
  <si>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</si>
  <si>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</si>
  <si>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</si>
  <si>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</si>
  <si>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</si>
  <si>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</si>
  <si>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</si>
  <si>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</si>
  <si>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</si>
  <si>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</si>
  <si>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</si>
  <si>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</si>
  <si>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</si>
  <si>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</si>
  <si>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</si>
  <si>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</si>
  <si>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</si>
  <si>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</si>
  <si>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</si>
  <si>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</si>
  <si>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</si>
  <si>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</si>
  <si>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</si>
  <si>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</si>
  <si>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</si>
  <si>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</si>
  <si>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</si>
  <si>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</si>
  <si>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</si>
  <si>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</si>
  <si>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</si>
  <si>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</si>
  <si>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</si>
  <si>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</si>
  <si>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</si>
  <si>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</si>
  <si>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</si>
  <si>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</si>
  <si>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</si>
  <si>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</si>
  <si>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</si>
  <si>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</si>
  <si>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</si>
  <si>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</si>
  <si>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</si>
  <si>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</si>
  <si>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</si>
  <si>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</si>
  <si>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</si>
  <si>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</si>
  <si>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</si>
  <si>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</si>
  <si>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</si>
  <si>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</si>
  <si>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</si>
  <si>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</si>
  <si>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</si>
  <si>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</si>
  <si>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</si>
  <si>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</si>
  <si>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</si>
  <si>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</si>
  <si>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</si>
  <si>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</si>
  <si>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</si>
  <si>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</si>
  <si>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</si>
  <si>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</si>
  <si>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</si>
  <si>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</si>
  <si>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</si>
  <si>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</si>
  <si>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</si>
  <si>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</si>
  <si>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</si>
  <si>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</si>
  <si>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</si>
  <si>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</si>
  <si>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</si>
  <si>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</si>
  <si>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</si>
  <si>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</si>
  <si>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</si>
  <si>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</si>
  <si>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</si>
  <si>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</si>
  <si>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</si>
  <si>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</si>
  <si>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</si>
  <si>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</si>
  <si>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</si>
  <si>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</si>
  <si>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</si>
  <si>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</si>
  <si>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</si>
  <si>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</si>
  <si>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</si>
  <si>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</si>
  <si>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</si>
  <si>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</si>
  <si>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</si>
  <si>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</si>
  <si>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</si>
  <si>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</si>
  <si>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</si>
  <si>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</si>
  <si>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</si>
  <si>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</si>
  <si>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</si>
  <si>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</si>
  <si>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</si>
  <si>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</si>
  <si>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</si>
  <si>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</si>
  <si>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</si>
  <si>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</si>
  <si>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</si>
  <si>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</si>
  <si>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</si>
  <si>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</si>
  <si>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</si>
  <si>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</si>
  <si>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</si>
  <si>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</si>
  <si>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</si>
  <si>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</si>
  <si>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</si>
  <si>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</si>
  <si>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</si>
  <si>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</si>
  <si>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</si>
  <si>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</si>
  <si>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</si>
  <si>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</si>
  <si>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</si>
  <si>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</si>
  <si>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</si>
  <si>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</si>
  <si>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</si>
  <si>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</si>
  <si>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</si>
  <si>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</si>
  <si>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</si>
  <si>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</si>
  <si>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</si>
  <si>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</si>
  <si>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</si>
  <si>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</si>
  <si>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</si>
  <si>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</si>
  <si>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</si>
  <si>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</si>
  <si>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</si>
  <si>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</si>
  <si>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</si>
  <si>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</si>
  <si>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</si>
  <si>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</si>
  <si>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</si>
  <si>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</si>
  <si>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</si>
  <si>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</si>
  <si>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</si>
  <si>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</si>
  <si>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</si>
  <si>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</si>
  <si>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</si>
  <si>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</si>
  <si>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</si>
  <si>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</si>
  <si>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</si>
  <si>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</si>
  <si>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</si>
  <si>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</si>
  <si>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</si>
  <si>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</si>
  <si>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</si>
  <si>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</si>
  <si>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</si>
  <si>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</si>
  <si>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</si>
  <si>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</si>
  <si>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</si>
  <si>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</si>
  <si>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</si>
  <si>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</si>
  <si>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</si>
  <si>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</si>
  <si>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</si>
  <si>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</si>
  <si>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</si>
  <si>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</si>
  <si>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</si>
  <si>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</si>
  <si>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</si>
  <si>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</si>
  <si>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</si>
  <si>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</si>
  <si>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</si>
  <si>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</si>
  <si>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</si>
  <si>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</si>
  <si>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</si>
  <si>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</si>
  <si>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</si>
  <si>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</si>
  <si>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</si>
  <si>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</si>
  <si>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</si>
  <si>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</si>
  <si>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</si>
  <si>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</si>
  <si>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</si>
  <si>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</si>
  <si>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</si>
  <si>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</si>
  <si>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</si>
  <si>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</si>
  <si>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</si>
  <si>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</si>
  <si>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</si>
  <si>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</si>
  <si>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</si>
  <si>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</si>
  <si>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</si>
  <si>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</si>
  <si>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</si>
  <si>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</si>
  <si>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</si>
  <si>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</si>
  <si>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</si>
  <si>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</si>
  <si>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</si>
  <si>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</si>
  <si>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</si>
  <si>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</si>
  <si>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</si>
  <si>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</si>
  <si>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</si>
  <si>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</si>
  <si>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</si>
  <si>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</si>
  <si>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</si>
  <si>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</si>
  <si>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</si>
  <si>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</si>
  <si>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</si>
  <si>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</si>
  <si>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</si>
  <si>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</si>
  <si>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</si>
  <si>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</si>
  <si>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</si>
  <si>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</si>
  <si>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</si>
  <si>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</si>
  <si>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</si>
  <si>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</si>
  <si>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</si>
  <si>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</si>
  <si>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</si>
  <si>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</si>
  <si>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</si>
  <si>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</si>
  <si>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</si>
  <si>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</si>
  <si>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</si>
  <si>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</si>
  <si>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</si>
  <si>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</si>
  <si>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</si>
  <si>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</si>
  <si>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</si>
  <si>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</si>
  <si>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</si>
  <si>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</si>
  <si>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</si>
  <si>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</si>
  <si>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</si>
  <si>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</si>
  <si>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</si>
  <si>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</si>
  <si>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</si>
  <si>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</si>
  <si>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</si>
  <si>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</si>
  <si>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</si>
  <si>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</si>
  <si>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</si>
  <si>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</si>
  <si>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</si>
  <si>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</si>
  <si>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</si>
  <si>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</si>
  <si>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</si>
  <si>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</si>
  <si>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</si>
  <si>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</si>
  <si>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</si>
  <si>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</si>
  <si>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</si>
  <si>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</si>
  <si>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</si>
  <si>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</si>
  <si>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</si>
  <si>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</si>
  <si>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</si>
  <si>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</si>
  <si>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</si>
  <si>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</si>
  <si>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</si>
  <si>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</si>
  <si>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</si>
  <si>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</si>
  <si>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</si>
  <si>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</si>
  <si>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</si>
  <si>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</si>
  <si>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</si>
  <si>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</si>
  <si>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</si>
  <si>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</si>
  <si>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</si>
  <si>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</si>
  <si>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</si>
  <si>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</si>
  <si>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</si>
  <si>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</si>
  <si>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</si>
  <si>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</si>
  <si>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</si>
  <si>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</si>
  <si>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</si>
  <si>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</si>
  <si>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</si>
  <si>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</si>
  <si>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</si>
  <si>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</si>
  <si>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</si>
  <si>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</si>
  <si>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</si>
  <si>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</si>
  <si>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</si>
  <si>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</si>
  <si>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</si>
  <si>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</si>
  <si>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</si>
  <si>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</si>
  <si>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</si>
  <si>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</si>
  <si>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</si>
  <si>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</si>
  <si>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</si>
  <si>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</si>
  <si>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</si>
  <si>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</si>
  <si>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</si>
  <si>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</si>
  <si>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</si>
  <si>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</si>
  <si>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</si>
  <si>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</si>
  <si>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</si>
  <si>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</si>
  <si>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</si>
  <si>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</si>
  <si>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</si>
  <si>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</si>
  <si>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</si>
  <si>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</si>
  <si>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</si>
  <si>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</si>
  <si>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</si>
  <si>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</si>
  <si>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</si>
  <si>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</si>
  <si>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</si>
  <si>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</si>
  <si>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</si>
  <si>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</si>
  <si>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</si>
  <si>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</si>
  <si>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</si>
  <si>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</si>
  <si>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</si>
  <si>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</si>
  <si>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</si>
  <si>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</si>
  <si>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</si>
  <si>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</si>
  <si>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</si>
  <si>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</si>
  <si>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</si>
  <si>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</si>
  <si>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</si>
  <si>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</si>
  <si>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</si>
  <si>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</si>
  <si>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</si>
  <si>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</si>
  <si>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</si>
  <si>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</si>
  <si>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</si>
  <si>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</si>
  <si>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</si>
  <si>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</si>
  <si>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</si>
  <si>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</si>
  <si>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</si>
  <si>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</si>
  <si>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</si>
  <si>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</si>
  <si>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</si>
  <si>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</si>
  <si>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</si>
  <si>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</si>
  <si>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</si>
  <si>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</si>
  <si>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</si>
  <si>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</si>
  <si>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</si>
  <si>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</si>
  <si>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</si>
  <si>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</si>
  <si>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</si>
  <si>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</si>
  <si>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</si>
  <si>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</si>
  <si>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</si>
  <si>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</si>
  <si>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</si>
  <si>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</si>
  <si>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</si>
  <si>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</si>
  <si>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</si>
  <si>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</si>
  <si>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</si>
  <si>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</si>
  <si>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</si>
  <si>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</si>
  <si>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</si>
  <si>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</si>
  <si>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</si>
  <si>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</si>
  <si>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</si>
  <si>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</si>
  <si>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</si>
  <si>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</si>
  <si>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</si>
  <si>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</si>
  <si>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</si>
  <si>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</si>
  <si>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</si>
  <si>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</si>
  <si>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</si>
  <si>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</si>
  <si>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</si>
  <si>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</si>
  <si>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</si>
  <si>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</si>
  <si>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</si>
  <si>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</si>
  <si>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</si>
  <si>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</si>
  <si>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</si>
  <si>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</si>
  <si>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</si>
  <si>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</si>
  <si>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</si>
  <si>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</si>
  <si>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</si>
  <si>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</si>
  <si>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</si>
  <si>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</si>
  <si>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</si>
  <si>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</si>
  <si>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</si>
  <si>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</si>
  <si>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</si>
  <si>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</si>
  <si>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</si>
  <si>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</si>
  <si>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</si>
  <si>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</si>
  <si>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</si>
  <si>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</si>
  <si>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</si>
  <si>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</si>
  <si>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</si>
  <si>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</si>
  <si>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</si>
  <si>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</si>
  <si>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</si>
  <si>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</si>
  <si>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</si>
  <si>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</si>
  <si>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</si>
  <si>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</si>
  <si>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</si>
  <si>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</si>
  <si>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</si>
  <si>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</si>
  <si>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</si>
  <si>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</si>
  <si>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</si>
  <si>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</si>
  <si>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</si>
  <si>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</si>
  <si>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</si>
  <si>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</si>
  <si>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</si>
  <si>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</si>
  <si>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</si>
  <si>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</si>
  <si>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</si>
  <si>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</si>
  <si>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</si>
  <si>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</si>
  <si>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</si>
  <si>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</si>
  <si>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</si>
  <si>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</si>
  <si>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</si>
  <si>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</si>
  <si>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</si>
  <si>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</si>
  <si>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</si>
  <si>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</si>
  <si>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</si>
  <si>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</si>
  <si>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</si>
  <si>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</si>
  <si>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</si>
  <si>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</si>
  <si>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</si>
  <si>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</si>
  <si>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</si>
  <si>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</si>
  <si>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</si>
  <si>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</si>
  <si>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</si>
  <si>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</si>
  <si>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</si>
  <si>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</si>
  <si>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</si>
  <si>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</si>
  <si>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</si>
  <si>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</si>
  <si>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</si>
  <si>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</si>
  <si>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</si>
  <si>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</si>
  <si>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</si>
  <si>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</si>
  <si>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</si>
  <si>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</si>
  <si>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</si>
  <si>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</si>
  <si>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</si>
  <si>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</si>
  <si>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</si>
  <si>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</si>
  <si>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</si>
  <si>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</si>
  <si>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</si>
  <si>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</si>
  <si>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</si>
  <si>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</si>
  <si>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</si>
  <si>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</si>
  <si>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</si>
  <si>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</si>
  <si>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</si>
  <si>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</si>
  <si>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</si>
  <si>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</si>
  <si>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</si>
  <si>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</si>
  <si>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</si>
  <si>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</si>
  <si>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</si>
  <si>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</si>
  <si>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</si>
  <si>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</si>
  <si>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</si>
  <si>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</si>
  <si>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</si>
  <si>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</si>
  <si>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</si>
  <si>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</si>
  <si>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</si>
  <si>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</si>
  <si>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</si>
  <si>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</si>
  <si>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</si>
  <si>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</si>
  <si>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</si>
  <si>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</si>
  <si>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</si>
  <si>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</si>
  <si>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</si>
  <si>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</si>
  <si>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</si>
  <si>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</si>
  <si>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</si>
  <si>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</si>
  <si>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</si>
  <si>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</si>
  <si>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</si>
  <si>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</si>
  <si>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</si>
  <si>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</si>
  <si>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</si>
  <si>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</si>
  <si>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</si>
  <si>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</si>
  <si>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</si>
  <si>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</si>
  <si>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</si>
  <si>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</si>
  <si>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</si>
  <si>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</si>
  <si>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</si>
  <si>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</si>
  <si>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</si>
  <si>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</si>
  <si>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</si>
  <si>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</si>
  <si>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</si>
  <si>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</si>
  <si>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</si>
  <si>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</si>
  <si>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</si>
  <si>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</si>
  <si>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</si>
  <si>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</si>
  <si>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</si>
  <si>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</si>
  <si>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</si>
  <si>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</si>
  <si>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</si>
  <si>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</si>
  <si>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</si>
  <si>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</si>
  <si>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</si>
  <si>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</si>
  <si>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</si>
  <si>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</si>
  <si>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</si>
  <si>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</si>
  <si>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</si>
  <si>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</si>
  <si>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</si>
  <si>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</si>
  <si>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</si>
  <si>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</si>
  <si>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</si>
  <si>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</si>
  <si>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</si>
  <si>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</si>
  <si>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</si>
  <si>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</si>
  <si>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</si>
  <si>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</si>
  <si>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</si>
  <si>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</si>
  <si>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</si>
  <si>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</si>
  <si>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</si>
  <si>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</si>
  <si>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</si>
  <si>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</si>
  <si>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</si>
  <si>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</si>
  <si>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</si>
  <si>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</si>
  <si>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</si>
  <si>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</si>
  <si>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</si>
  <si>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</si>
  <si>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</si>
  <si>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</si>
  <si>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</si>
  <si>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</si>
  <si>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</si>
  <si>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</si>
  <si>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</si>
  <si>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</si>
  <si>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</si>
  <si>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</si>
  <si>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</si>
  <si>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</si>
  <si>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</si>
  <si>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</si>
  <si>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</si>
  <si>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</si>
  <si>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</si>
  <si>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</si>
  <si>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</si>
  <si>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</si>
  <si>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</si>
  <si>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</si>
  <si>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</si>
  <si>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</si>
  <si>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</si>
  <si>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</si>
  <si>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</si>
  <si>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</si>
  <si>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</si>
  <si>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</si>
  <si>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</si>
  <si>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</si>
  <si>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</si>
  <si>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</si>
  <si>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</si>
  <si>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</si>
  <si>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</si>
  <si>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</si>
  <si>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</si>
  <si>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</si>
  <si>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</si>
  <si>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</si>
  <si>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</si>
  <si>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</si>
  <si>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</si>
  <si>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</si>
  <si>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</si>
  <si>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</si>
  <si>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</si>
  <si>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</si>
  <si>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</si>
  <si>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</si>
  <si>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</si>
  <si>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</si>
  <si>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</si>
  <si>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</si>
  <si>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</si>
  <si>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</si>
  <si>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</si>
  <si>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</si>
  <si>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</si>
  <si>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</si>
  <si>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</si>
  <si>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</si>
  <si>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</si>
  <si>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</si>
  <si>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</si>
  <si>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</si>
  <si>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</si>
  <si>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</si>
  <si>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</si>
  <si>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</si>
  <si>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</si>
  <si>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</si>
  <si>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</si>
  <si>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</si>
  <si>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</si>
  <si>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</si>
  <si>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</si>
  <si>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</si>
  <si>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</si>
  <si>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</si>
  <si>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</si>
  <si>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</si>
  <si>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</si>
  <si>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</si>
  <si>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</si>
  <si>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</si>
  <si>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</si>
  <si>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</si>
  <si>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</si>
  <si>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</si>
  <si>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</si>
  <si>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</si>
  <si>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</si>
  <si>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</si>
  <si>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</si>
  <si>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</si>
  <si>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</si>
  <si>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</si>
  <si>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</si>
  <si>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</si>
  <si>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</si>
  <si>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</si>
  <si>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</si>
  <si>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</si>
  <si>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</si>
  <si>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</si>
  <si>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</si>
  <si>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</si>
  <si>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</si>
  <si>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</si>
  <si>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</si>
  <si>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</si>
  <si>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</si>
  <si>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</si>
  <si>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</si>
  <si>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</si>
  <si>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</si>
  <si>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</si>
  <si>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</si>
  <si>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</si>
  <si>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</si>
  <si>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</si>
  <si>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</si>
  <si>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</si>
  <si>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</si>
  <si>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</si>
  <si>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</si>
  <si>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</si>
  <si>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</si>
  <si>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</si>
  <si>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</si>
  <si>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</si>
  <si>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</si>
  <si>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</si>
  <si>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</si>
  <si>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</si>
  <si>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</si>
  <si>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</si>
  <si>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</si>
  <si>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</si>
  <si>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</si>
  <si>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</si>
  <si>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</si>
  <si>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</si>
  <si>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</si>
  <si>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</si>
  <si>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</si>
  <si>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</si>
  <si>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</si>
  <si>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</si>
  <si>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</si>
  <si>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</si>
  <si>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</si>
  <si>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</si>
  <si>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</si>
  <si>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</si>
  <si>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</si>
  <si>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</si>
  <si>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</si>
  <si>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</si>
  <si>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</si>
  <si>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</si>
  <si>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</si>
  <si>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</si>
  <si>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</si>
  <si>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</si>
  <si>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</si>
  <si>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</si>
  <si>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</si>
  <si>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</si>
  <si>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</si>
  <si>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</si>
  <si>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</si>
  <si>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</si>
  <si>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</si>
  <si>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</si>
  <si>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</si>
  <si>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</si>
  <si>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</si>
  <si>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</si>
  <si>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</si>
  <si>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</si>
  <si>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</si>
  <si>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</si>
  <si>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</si>
  <si>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</si>
  <si>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</si>
  <si>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</si>
  <si>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</si>
  <si>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</si>
  <si>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</si>
  <si>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</si>
  <si>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</si>
  <si>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</si>
  <si>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</si>
  <si>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</si>
  <si>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</si>
  <si>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</si>
  <si>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</si>
  <si>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</si>
  <si>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</si>
  <si>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</si>
  <si>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</si>
  <si>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</si>
  <si>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</si>
  <si>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</si>
  <si>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</si>
  <si>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</si>
  <si>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</si>
  <si>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</si>
  <si>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</si>
  <si>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</si>
  <si>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</si>
  <si>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</si>
  <si>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</si>
  <si>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</si>
  <si>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</si>
  <si>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</si>
  <si>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</si>
  <si>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</si>
  <si>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</si>
  <si>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</si>
  <si>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</si>
  <si>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</si>
  <si>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</si>
  <si>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</si>
  <si>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</si>
  <si>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</si>
  <si>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</si>
  <si>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</si>
  <si>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</si>
  <si>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</si>
  <si>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</si>
  <si>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</si>
  <si>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</si>
  <si>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</si>
  <si>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</si>
  <si>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</si>
  <si>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</si>
  <si>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</si>
  <si>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</si>
  <si>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</si>
  <si>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</si>
  <si>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</si>
  <si>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</si>
  <si>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</si>
  <si>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</si>
  <si>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</si>
  <si>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</si>
  <si>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</si>
  <si>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</si>
  <si>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</si>
  <si>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</si>
  <si>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</si>
  <si>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</si>
  <si>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</si>
  <si>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</si>
  <si>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</si>
  <si>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</si>
  <si>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</si>
  <si>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</si>
  <si>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</si>
  <si>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</si>
  <si>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</si>
  <si>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</si>
  <si>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</si>
  <si>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</si>
  <si>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</si>
  <si>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</si>
  <si>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</si>
  <si>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</si>
  <si>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</si>
  <si>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</si>
  <si>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</si>
  <si>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</si>
  <si>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</si>
  <si>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</si>
  <si>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</si>
  <si>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</si>
  <si>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</si>
  <si>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</si>
  <si>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</si>
  <si>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</si>
  <si>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</si>
  <si>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</si>
  <si>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</si>
  <si>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</si>
  <si>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</si>
  <si>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</si>
  <si>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</si>
  <si>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</si>
  <si>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</si>
  <si>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</si>
  <si>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</si>
  <si>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</si>
  <si>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</si>
  <si>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</si>
  <si>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</si>
  <si>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</si>
  <si>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</si>
  <si>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</si>
  <si>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</si>
  <si>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</si>
  <si>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</si>
  <si>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</si>
  <si>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</si>
  <si>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</si>
  <si>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</si>
  <si>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</si>
  <si>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</si>
  <si>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</si>
  <si>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</si>
  <si>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</si>
  <si>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</si>
  <si>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</si>
  <si>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</si>
  <si>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</si>
  <si>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</si>
  <si>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</si>
  <si>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</si>
  <si>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</si>
  <si>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</si>
  <si>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</si>
  <si>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</si>
  <si>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</si>
  <si>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</si>
  <si>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</si>
  <si>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</si>
  <si>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</si>
  <si>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</si>
  <si>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</si>
  <si>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</si>
  <si>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</si>
  <si>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</si>
  <si>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</si>
  <si>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</si>
  <si>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</si>
  <si>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</si>
  <si>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</si>
  <si>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</si>
  <si>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</si>
  <si>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</si>
  <si>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</si>
  <si>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</si>
  <si>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</si>
  <si>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</si>
  <si>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</si>
  <si>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</si>
  <si>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</si>
  <si>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</si>
  <si>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</si>
  <si>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</si>
  <si>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</si>
  <si>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</si>
  <si>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</si>
  <si>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</si>
  <si>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</si>
  <si>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</si>
  <si>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</si>
  <si>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</si>
  <si>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</si>
  <si>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</si>
  <si>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</si>
  <si>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</si>
  <si>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</si>
  <si>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</si>
  <si>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</si>
  <si>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</si>
  <si>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</si>
  <si>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</si>
  <si>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</si>
  <si>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</si>
  <si>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</si>
  <si>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</si>
  <si>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</si>
  <si>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</si>
  <si>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</si>
  <si>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</si>
  <si>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</si>
  <si>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</si>
  <si>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</si>
  <si>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</si>
  <si>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</si>
  <si>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</si>
  <si>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</si>
  <si>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</si>
  <si>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</si>
  <si>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</si>
  <si>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</si>
  <si>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</si>
  <si>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</si>
  <si>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</si>
  <si>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</si>
  <si>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</si>
  <si>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</si>
  <si>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</si>
  <si>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</si>
  <si>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</si>
  <si>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</si>
  <si>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</si>
  <si>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</si>
  <si>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</si>
  <si>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</si>
  <si>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</si>
  <si>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</si>
  <si>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</si>
  <si>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</si>
  <si>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</si>
  <si>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</si>
  <si>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</si>
  <si>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</si>
  <si>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</si>
  <si>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</si>
  <si>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</si>
  <si>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</si>
  <si>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</si>
  <si>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</si>
  <si>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</si>
  <si>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</si>
  <si>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</si>
  <si>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</si>
  <si>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</si>
  <si>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</si>
  <si>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</si>
  <si>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</si>
  <si>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</si>
  <si>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</si>
  <si>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</si>
  <si>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</si>
  <si>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</si>
  <si>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</si>
  <si>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</si>
  <si>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</si>
  <si>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</si>
  <si>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</si>
  <si>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</si>
  <si>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</si>
  <si>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</si>
  <si>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</si>
  <si>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</si>
  <si>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</si>
  <si>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</si>
  <si>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</si>
  <si>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</si>
  <si>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</si>
  <si>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</si>
  <si>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</si>
  <si>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</si>
  <si>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</si>
  <si>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</si>
  <si>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</si>
  <si>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</si>
  <si>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</si>
  <si>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</si>
  <si>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</si>
  <si>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</si>
  <si>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</si>
  <si>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</si>
  <si>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</si>
  <si>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</si>
  <si>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</si>
  <si>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</si>
  <si>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</si>
  <si>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</si>
  <si>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</si>
  <si>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</si>
  <si>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</si>
  <si>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</si>
  <si>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</si>
  <si>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</si>
  <si>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</si>
  <si>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</si>
  <si>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</si>
  <si>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</si>
  <si>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</si>
  <si>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</si>
  <si>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</si>
  <si>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</si>
  <si>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</si>
  <si>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</si>
  <si>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</si>
  <si>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</si>
  <si>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</si>
  <si>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</si>
  <si>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</si>
  <si>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</si>
  <si>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</si>
  <si>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</si>
  <si>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</si>
  <si>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</si>
  <si>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</si>
  <si>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</si>
  <si>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</si>
  <si>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</si>
  <si>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</si>
  <si>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</si>
  <si>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</si>
  <si>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</si>
  <si>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</si>
  <si>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</si>
  <si>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</si>
  <si>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</si>
  <si>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</si>
  <si>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</si>
  <si>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</si>
  <si>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</si>
  <si>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</si>
  <si>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</si>
  <si>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</si>
  <si>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</si>
  <si>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</si>
  <si>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</si>
  <si>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</si>
  <si>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</si>
  <si>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</si>
  <si>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</si>
  <si>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</si>
  <si>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</si>
  <si>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</si>
  <si>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</si>
  <si>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</si>
  <si>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</si>
  <si>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</si>
  <si>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</si>
  <si>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</si>
  <si>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</si>
  <si>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</si>
  <si>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</si>
  <si>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</si>
  <si>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</si>
  <si>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</si>
  <si>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</si>
  <si>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</si>
  <si>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</si>
  <si>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</si>
  <si>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</si>
  <si>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</si>
  <si>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</si>
  <si>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</si>
  <si>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</si>
  <si>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</si>
  <si>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</si>
  <si>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</si>
  <si>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</si>
  <si>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</si>
  <si>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</si>
  <si>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</si>
  <si>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</si>
  <si>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</si>
  <si>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</si>
  <si>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</si>
  <si>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</si>
  <si>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</si>
  <si>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</si>
  <si>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</si>
  <si>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</si>
  <si>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</si>
  <si>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</si>
  <si>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</si>
  <si>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</si>
  <si>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</si>
  <si>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</si>
  <si>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</si>
  <si>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</si>
  <si>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</si>
  <si>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</si>
  <si>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</si>
  <si>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</si>
  <si>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</si>
  <si>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</si>
  <si>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</si>
  <si>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</si>
  <si>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</si>
  <si>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</si>
  <si>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</si>
  <si>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</si>
  <si>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</si>
  <si>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</si>
  <si>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</si>
  <si>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</si>
  <si>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</si>
  <si>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</si>
  <si>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</si>
  <si>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</si>
  <si>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</si>
  <si>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</si>
  <si>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</si>
  <si>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</si>
  <si>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</si>
  <si>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</si>
  <si>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</si>
  <si>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</si>
  <si>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</si>
  <si>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</si>
  <si>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</si>
  <si>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</si>
  <si>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</si>
  <si>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</si>
  <si>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</si>
  <si>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</si>
  <si>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</si>
  <si>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</si>
  <si>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</si>
  <si>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</si>
  <si>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</si>
  <si>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</si>
  <si>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</si>
  <si>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</si>
  <si>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</si>
  <si>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</si>
  <si>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</si>
  <si>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</si>
  <si>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</si>
  <si>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</si>
  <si>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</si>
  <si>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</si>
  <si>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</si>
  <si>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</si>
  <si>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</si>
  <si>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</si>
  <si>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</si>
  <si>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</si>
  <si>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</si>
  <si>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</si>
  <si>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</si>
  <si>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</si>
  <si>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</si>
  <si>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</si>
  <si>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</si>
  <si>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</si>
  <si>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</si>
  <si>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</si>
  <si>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</si>
  <si>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</si>
  <si>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</si>
  <si>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</si>
  <si>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</si>
  <si>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</si>
  <si>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</si>
  <si>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</si>
  <si>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</si>
  <si>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</si>
  <si>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</si>
  <si>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</si>
  <si>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</si>
  <si>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</si>
  <si>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</si>
  <si>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</si>
  <si>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</si>
  <si>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</si>
  <si>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</si>
  <si>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</si>
  <si>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</si>
  <si>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</si>
  <si>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</si>
  <si>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</si>
  <si>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</si>
  <si>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</si>
  <si>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</si>
  <si>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</si>
  <si>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</si>
  <si>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</si>
  <si>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</si>
  <si>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</si>
  <si>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</si>
  <si>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</si>
  <si>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</si>
  <si>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</si>
  <si>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</si>
  <si>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</si>
  <si>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</si>
  <si>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</si>
  <si>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</si>
  <si>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</si>
  <si>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</si>
  <si>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</si>
  <si>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</si>
  <si>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</si>
  <si>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</si>
  <si>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</si>
  <si>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</si>
  <si>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</si>
  <si>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</si>
  <si>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</si>
  <si>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</si>
  <si>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</si>
  <si>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</si>
  <si>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</si>
  <si>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</si>
  <si>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</si>
  <si>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</si>
  <si>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</si>
  <si>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</si>
  <si>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</si>
  <si>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</si>
  <si>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</si>
  <si>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</si>
  <si>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</si>
  <si>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</si>
  <si>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</si>
  <si>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</si>
  <si>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</si>
  <si>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</si>
  <si>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</si>
  <si>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</si>
  <si>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</si>
  <si>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</si>
  <si>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</si>
  <si>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</si>
  <si>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</si>
  <si>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</si>
  <si>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</si>
  <si>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</si>
  <si>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</si>
  <si>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</si>
  <si>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</si>
  <si>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</si>
  <si>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</si>
  <si>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</si>
  <si>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</si>
  <si>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</si>
  <si>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</si>
  <si>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</si>
  <si>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</si>
  <si>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</si>
  <si>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</si>
  <si>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</si>
  <si>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</si>
  <si>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</si>
  <si>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</si>
  <si>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</si>
  <si>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</si>
  <si>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</si>
  <si>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</si>
  <si>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</si>
  <si>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</si>
  <si>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</si>
  <si>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</si>
  <si>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</si>
  <si>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</si>
  <si>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</si>
  <si>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</si>
  <si>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</si>
  <si>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</si>
  <si>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</si>
  <si>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</si>
  <si>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</si>
  <si>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</si>
  <si>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</si>
  <si>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</si>
  <si>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</si>
  <si>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</si>
  <si>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</si>
  <si>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</si>
  <si>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</si>
  <si>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</si>
  <si>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</si>
  <si>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</si>
  <si>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</si>
  <si>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</si>
  <si>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</si>
  <si>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</si>
  <si>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</si>
  <si>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</si>
  <si>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</si>
  <si>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</si>
  <si>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</si>
  <si>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</si>
  <si>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</si>
  <si>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</si>
  <si>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</si>
  <si>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</si>
  <si>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</si>
  <si>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</si>
  <si>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</si>
  <si>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</si>
  <si>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</si>
  <si>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</si>
  <si>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</si>
  <si>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</si>
  <si>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</si>
  <si>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</si>
  <si>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</si>
  <si>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</si>
  <si>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</si>
  <si>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</si>
  <si>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</si>
  <si>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</si>
  <si>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</si>
  <si>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</si>
  <si>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</si>
  <si>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</si>
  <si>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</si>
  <si>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</si>
  <si>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</si>
  <si>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</si>
  <si>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</si>
  <si>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</si>
  <si>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</si>
  <si>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</si>
  <si>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</si>
  <si>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</si>
  <si>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</si>
  <si>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</si>
  <si>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</si>
  <si>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</si>
  <si>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</si>
  <si>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</si>
  <si>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</si>
  <si>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</si>
  <si>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</si>
  <si>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</si>
  <si>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</si>
  <si>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</si>
  <si>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</si>
  <si>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</si>
  <si>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</si>
  <si>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</si>
  <si>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</si>
  <si>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</si>
  <si>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</si>
  <si>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</si>
  <si>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</si>
  <si>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</si>
  <si>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</si>
  <si>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</si>
  <si>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</si>
  <si>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</si>
  <si>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</si>
  <si>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</si>
  <si>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</si>
  <si>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</si>
  <si>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</si>
  <si>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</si>
  <si>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</si>
  <si>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</si>
  <si>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</si>
  <si>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</si>
  <si>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</si>
  <si>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</si>
  <si>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</si>
  <si>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</si>
  <si>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</si>
  <si>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</si>
  <si>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</si>
  <si>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</si>
  <si>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</si>
  <si>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</si>
  <si>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</si>
  <si>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</si>
  <si>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</si>
  <si>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</si>
  <si>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</si>
  <si>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</si>
  <si>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</si>
  <si>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</si>
  <si>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</si>
  <si>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</si>
  <si>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</si>
  <si>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</si>
  <si>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</si>
  <si>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</si>
  <si>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</si>
  <si>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</si>
  <si>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</si>
  <si>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</si>
  <si>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</si>
  <si>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</si>
  <si>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</si>
  <si>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</si>
  <si>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</si>
  <si>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</si>
  <si>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</si>
  <si>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</si>
  <si>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</si>
  <si>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</si>
  <si>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</si>
  <si>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</si>
  <si>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</si>
  <si>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</si>
  <si>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</si>
  <si>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</si>
  <si>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</si>
  <si>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</si>
  <si>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</si>
  <si>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</si>
  <si>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</si>
  <si>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</si>
  <si>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</si>
  <si>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</si>
  <si>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</si>
  <si>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</si>
  <si>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</si>
  <si>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</si>
  <si>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</si>
  <si>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</si>
  <si>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</si>
  <si>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</si>
  <si>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</si>
  <si>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</si>
  <si>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</si>
  <si>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</si>
  <si>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</si>
  <si>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</si>
  <si>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</si>
  <si>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</si>
  <si>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</si>
  <si>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</si>
  <si>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</si>
  <si>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</si>
  <si>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</si>
  <si>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</si>
  <si>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</si>
  <si>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</si>
  <si>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</si>
  <si>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</si>
  <si>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</si>
  <si>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</si>
  <si>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</si>
  <si>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</si>
  <si>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</si>
  <si>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</si>
  <si>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</si>
  <si>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</si>
  <si>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</si>
  <si>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</si>
  <si>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</si>
  <si>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</si>
  <si>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</si>
  <si>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</si>
  <si>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</si>
  <si>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</si>
  <si>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</si>
  <si>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</si>
  <si>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</si>
  <si>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</si>
  <si>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</si>
  <si>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</si>
  <si>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</si>
  <si>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</si>
  <si>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</si>
  <si>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</si>
  <si>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</si>
  <si>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</si>
  <si>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</si>
  <si>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</si>
  <si>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</si>
  <si>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</si>
  <si>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</si>
  <si>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</si>
  <si>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</si>
  <si>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</si>
  <si>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</si>
  <si>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</si>
  <si>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</si>
  <si>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</si>
  <si>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</si>
  <si>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</si>
  <si>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</si>
  <si>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</si>
  <si>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</si>
  <si>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</si>
  <si>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</si>
  <si>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</si>
  <si>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</si>
  <si>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</si>
  <si>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</si>
  <si>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</si>
  <si>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</si>
  <si>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</si>
  <si>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</si>
  <si>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</si>
  <si>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</si>
  <si>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</si>
  <si>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</si>
  <si>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</si>
  <si>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</si>
  <si>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</si>
  <si>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</si>
  <si>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</si>
  <si>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</si>
  <si>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</si>
  <si>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</si>
  <si>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</si>
  <si>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</si>
  <si>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</si>
  <si>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</si>
  <si>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</si>
  <si>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</si>
  <si>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</si>
  <si>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</si>
  <si>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</si>
  <si>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</si>
  <si>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</si>
  <si>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</si>
  <si>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</si>
  <si>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</si>
  <si>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</si>
  <si>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</si>
  <si>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</si>
  <si>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</si>
  <si>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</si>
  <si>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</si>
  <si>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</si>
  <si>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</si>
  <si>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</si>
  <si>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</si>
  <si>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</si>
  <si>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</si>
  <si>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</si>
  <si>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</si>
  <si>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</si>
  <si>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</si>
  <si>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</si>
  <si>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</si>
  <si>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</si>
  <si>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</si>
  <si>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</si>
  <si>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</si>
  <si>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</si>
  <si>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</si>
  <si>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</si>
  <si>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</si>
  <si>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</si>
  <si>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</si>
  <si>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</si>
  <si>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</si>
  <si>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</si>
  <si>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</si>
  <si>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</si>
  <si>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</si>
  <si>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</si>
  <si>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</si>
  <si>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</si>
  <si>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</si>
  <si>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</si>
  <si>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</si>
  <si>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</si>
  <si>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</si>
  <si>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</si>
  <si>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</si>
  <si>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</si>
  <si>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</si>
  <si>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</si>
  <si>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</si>
  <si>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</si>
  <si>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</si>
  <si>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</si>
  <si>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</si>
  <si>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</si>
  <si>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</si>
  <si>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</si>
  <si>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</si>
  <si>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</si>
  <si>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</si>
  <si>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</si>
  <si>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</si>
  <si>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</si>
  <si>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</si>
  <si>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</si>
  <si>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</si>
  <si>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</si>
  <si>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</si>
  <si>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</si>
  <si>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</si>
  <si>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</si>
  <si>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</si>
  <si>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</si>
  <si>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</si>
  <si>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</si>
  <si>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</si>
  <si>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</si>
  <si>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</si>
  <si>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</si>
  <si>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</si>
  <si>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</si>
  <si>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</si>
  <si>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</si>
  <si>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</si>
  <si>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</si>
  <si>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</si>
  <si>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</si>
  <si>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</si>
  <si>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</si>
  <si>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</si>
  <si>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</si>
  <si>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</si>
  <si>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</si>
  <si>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</si>
  <si>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</si>
  <si>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</si>
  <si>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</si>
  <si>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</si>
  <si>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</si>
  <si>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</si>
  <si>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</si>
  <si>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</si>
  <si>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</si>
  <si>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</si>
  <si>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</si>
  <si>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</si>
  <si>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</si>
  <si>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</si>
  <si>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</si>
  <si>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</si>
  <si>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</si>
  <si>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</si>
  <si>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</si>
  <si>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</si>
  <si>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</si>
  <si>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</si>
  <si>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</si>
  <si>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</si>
  <si>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</si>
  <si>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</si>
  <si>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</si>
  <si>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</si>
  <si>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</si>
  <si>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</si>
  <si>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</si>
  <si>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</si>
  <si>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</si>
  <si>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</si>
  <si>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</si>
  <si>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</si>
  <si>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</si>
  <si>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</si>
  <si>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</si>
  <si>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</si>
  <si>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</si>
  <si>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</si>
  <si>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</si>
  <si>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</si>
  <si>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</si>
  <si>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</si>
  <si>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</si>
  <si>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</si>
  <si>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</si>
  <si>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</si>
  <si>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</si>
  <si>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</si>
  <si>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</si>
  <si>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</si>
  <si>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</si>
  <si>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</si>
  <si>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</si>
  <si>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</si>
  <si>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</si>
  <si>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</si>
  <si>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</si>
  <si>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</si>
  <si>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</si>
  <si>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</si>
  <si>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</si>
  <si>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</si>
  <si>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</si>
  <si>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</si>
  <si>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</si>
  <si>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</si>
  <si>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</si>
  <si>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</si>
  <si>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</si>
  <si>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</si>
  <si>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</si>
  <si>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</si>
  <si>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</si>
  <si>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</si>
  <si>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</si>
  <si>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</si>
  <si>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</si>
  <si>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</si>
  <si>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</si>
  <si>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</si>
  <si>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</si>
  <si>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</si>
  <si>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</si>
  <si>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</si>
  <si>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</si>
  <si>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</si>
  <si>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</si>
  <si>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</si>
  <si>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</si>
  <si>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</si>
  <si>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</si>
  <si>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</si>
  <si>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</si>
  <si>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</si>
  <si>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</si>
  <si>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</si>
  <si>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</si>
  <si>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</si>
  <si>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</si>
  <si>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</si>
  <si>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</si>
  <si>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</si>
  <si>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</si>
  <si>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</si>
  <si>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</si>
  <si>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</si>
  <si>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</si>
  <si>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</si>
  <si>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</si>
  <si>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</si>
  <si>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</si>
  <si>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</si>
  <si>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</si>
  <si>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</si>
  <si>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</si>
  <si>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</si>
  <si>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</si>
  <si>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</si>
  <si>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</si>
  <si>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</si>
  <si>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</si>
  <si>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</si>
  <si>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</si>
  <si>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</si>
  <si>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</si>
  <si>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</si>
  <si>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</si>
  <si>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</si>
  <si>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</si>
  <si>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</si>
  <si>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</si>
  <si>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</si>
  <si>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</si>
  <si>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</si>
  <si>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</si>
  <si>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</si>
  <si>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</si>
  <si>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</si>
  <si>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</si>
  <si>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</si>
  <si>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</si>
  <si>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</si>
  <si>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</si>
  <si>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</si>
  <si>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</si>
  <si>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</si>
  <si>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</si>
  <si>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</si>
  <si>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</si>
  <si>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</si>
  <si>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</si>
  <si>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</si>
  <si>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</si>
  <si>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</si>
  <si>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</si>
  <si>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</si>
  <si>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</si>
  <si>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</si>
  <si>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</si>
  <si>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</si>
  <si>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</si>
  <si>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</si>
  <si>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</si>
  <si>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</si>
  <si>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</si>
  <si>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</si>
  <si>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</si>
  <si>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</si>
  <si>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</si>
  <si>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</si>
  <si>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</si>
  <si>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</si>
  <si>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</si>
  <si>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</si>
  <si>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</si>
  <si>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</si>
  <si>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</si>
  <si>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</si>
  <si>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</si>
  <si>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</si>
  <si>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</si>
  <si>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</si>
  <si>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</si>
  <si>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</si>
  <si>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</si>
  <si>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</si>
  <si>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</si>
  <si>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</si>
  <si>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</si>
  <si>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</si>
  <si>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</si>
  <si>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</si>
  <si>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</si>
  <si>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</si>
  <si>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</si>
  <si>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</si>
  <si>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</si>
  <si>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</si>
  <si>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</si>
  <si>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</si>
  <si>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</si>
  <si>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</si>
  <si>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</si>
  <si>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</si>
  <si>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</si>
  <si>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</si>
  <si>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</si>
  <si>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</si>
  <si>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</si>
  <si>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</si>
  <si>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</si>
  <si>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</si>
  <si>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</si>
  <si>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</si>
  <si>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</si>
  <si>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</si>
  <si>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</si>
  <si>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</si>
  <si>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</si>
  <si>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</si>
  <si>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</si>
  <si>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</si>
  <si>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</si>
  <si>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</si>
  <si>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</si>
  <si>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</si>
  <si>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</si>
  <si>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</si>
  <si>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</si>
  <si>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</si>
  <si>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</si>
  <si>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</si>
  <si>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</si>
  <si>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</si>
  <si>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</si>
  <si>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</si>
  <si>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</si>
  <si>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</si>
  <si>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</si>
  <si>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</si>
  <si>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</si>
  <si>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</si>
  <si>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</si>
  <si>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</si>
  <si>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</si>
  <si>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</si>
  <si>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</si>
  <si>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</si>
  <si>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</si>
  <si>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</si>
  <si>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</si>
  <si>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</si>
  <si>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</si>
  <si>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</si>
  <si>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</si>
  <si>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</si>
  <si>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</si>
  <si>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</si>
  <si>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</si>
  <si>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</si>
  <si>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</si>
  <si>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</si>
  <si>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</si>
  <si>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</si>
  <si>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</si>
  <si>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</si>
  <si>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</si>
  <si>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</si>
  <si>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</si>
  <si>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</si>
  <si>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</si>
  <si>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</si>
  <si>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</si>
  <si>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</si>
  <si>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</si>
  <si>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</si>
  <si>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</si>
  <si>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</si>
  <si>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</si>
  <si>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</si>
  <si>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</si>
  <si>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</si>
  <si>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</si>
  <si>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</si>
  <si>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</si>
  <si>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</si>
  <si>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</si>
  <si>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</si>
  <si>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</si>
  <si>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</si>
  <si>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</si>
  <si>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</si>
  <si>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</si>
  <si>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</si>
  <si>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</si>
  <si>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</si>
  <si>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</si>
  <si>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</si>
  <si>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</si>
  <si>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</si>
  <si>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</si>
  <si>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</si>
  <si>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</si>
  <si>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</si>
  <si>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</si>
  <si>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</si>
  <si>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</si>
  <si>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</si>
  <si>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</si>
  <si>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</si>
  <si>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</si>
  <si>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</si>
  <si>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</si>
  <si>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</si>
  <si>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</si>
  <si>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</si>
  <si>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</si>
  <si>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</si>
  <si>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</si>
  <si>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</si>
  <si>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</si>
  <si>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</si>
  <si>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</si>
  <si>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</si>
  <si>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</si>
  <si>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</si>
  <si>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</si>
  <si>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</si>
  <si>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</si>
  <si>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</si>
  <si>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</si>
  <si>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</si>
  <si>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</si>
  <si>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</si>
  <si>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</si>
  <si>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</si>
  <si>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</si>
  <si>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</si>
  <si>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</si>
  <si>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</si>
  <si>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</si>
  <si>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</si>
  <si>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</si>
  <si>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</si>
  <si>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</si>
  <si>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</si>
  <si>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</si>
  <si>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</si>
  <si>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</si>
  <si>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</si>
  <si>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</si>
  <si>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</si>
  <si>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</si>
  <si>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</si>
  <si>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</si>
  <si>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</si>
  <si>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</si>
  <si>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</si>
  <si>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</si>
  <si>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</si>
  <si>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</si>
  <si>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</si>
  <si>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</si>
  <si>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</si>
  <si>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</si>
  <si>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</si>
  <si>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</si>
  <si>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</si>
  <si>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</si>
  <si>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</si>
  <si>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</si>
  <si>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</si>
  <si>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</si>
  <si>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</si>
  <si>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</si>
  <si>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</si>
  <si>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</si>
  <si>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</si>
  <si>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</si>
  <si>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</si>
  <si>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</si>
  <si>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</si>
  <si>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</si>
  <si>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</si>
  <si>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</si>
  <si>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</si>
  <si>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</si>
  <si>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</si>
  <si>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</si>
  <si>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</si>
  <si>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</si>
  <si>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</si>
  <si>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</si>
  <si>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</si>
  <si>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</si>
  <si>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</si>
  <si>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</si>
  <si>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</si>
  <si>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</si>
  <si>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</si>
  <si>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</si>
  <si>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</si>
  <si>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</si>
  <si>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</si>
  <si>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</si>
  <si>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</si>
  <si>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</si>
  <si>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</si>
  <si>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</si>
  <si>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</si>
  <si>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</si>
  <si>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</si>
  <si>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</si>
  <si>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</si>
  <si>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</si>
  <si>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</si>
  <si>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</si>
  <si>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</si>
  <si>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</si>
  <si>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</si>
  <si>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</si>
  <si>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</si>
  <si>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</si>
  <si>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</si>
  <si>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</si>
  <si>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</si>
  <si>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</si>
  <si>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</si>
  <si>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</si>
  <si>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</si>
  <si>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</si>
  <si>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</si>
  <si>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</si>
  <si>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</si>
  <si>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</si>
  <si>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</si>
  <si>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</si>
  <si>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</si>
  <si>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</si>
  <si>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</si>
  <si>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</si>
  <si>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</si>
  <si>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</si>
  <si>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</si>
  <si>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</si>
  <si>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</si>
  <si>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</si>
  <si>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</si>
  <si>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</si>
  <si>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</si>
  <si>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</si>
  <si>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</si>
  <si>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</si>
  <si>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</si>
  <si>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</si>
  <si>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</si>
  <si>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</si>
  <si>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</si>
  <si>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</si>
  <si>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</si>
  <si>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</si>
  <si>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</si>
  <si>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</si>
  <si>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</si>
  <si>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</si>
  <si>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</si>
  <si>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</si>
  <si>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</si>
  <si>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</si>
  <si>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</si>
  <si>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</si>
  <si>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</si>
  <si>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</si>
  <si>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</si>
  <si>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</si>
  <si>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</si>
  <si>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</si>
  <si>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</si>
  <si>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</si>
  <si>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</si>
  <si>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</si>
  <si>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</si>
  <si>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</si>
  <si>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</si>
  <si>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</si>
  <si>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</si>
  <si>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</si>
  <si>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</si>
  <si>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</si>
  <si>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</si>
  <si>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</si>
  <si>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</si>
  <si>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</si>
  <si>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</si>
  <si>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</si>
  <si>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</si>
  <si>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</si>
  <si>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</si>
  <si>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</si>
  <si>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</si>
  <si>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</si>
  <si>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</si>
  <si>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</si>
  <si>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</si>
  <si>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</si>
  <si>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</si>
  <si>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</si>
  <si>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</si>
  <si>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</si>
  <si>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</si>
  <si>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</si>
  <si>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</si>
  <si>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</si>
  <si>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</si>
  <si>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</si>
  <si>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</si>
  <si>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</si>
  <si>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</si>
  <si>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</si>
  <si>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</si>
  <si>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</si>
  <si>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</si>
  <si>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</si>
  <si>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</si>
  <si>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</si>
  <si>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</si>
  <si>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</si>
  <si>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</si>
  <si>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</si>
  <si>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</si>
  <si>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</si>
  <si>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</si>
  <si>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</si>
  <si>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</si>
  <si>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</si>
  <si>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</si>
  <si>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</si>
  <si>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</si>
  <si>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</si>
  <si>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</si>
  <si>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</si>
  <si>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</si>
  <si>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</si>
  <si>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</si>
  <si>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</si>
  <si>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</si>
  <si>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</si>
  <si>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</si>
  <si>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</si>
  <si>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</si>
  <si>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</si>
  <si>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</si>
  <si>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</si>
  <si>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</si>
  <si>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</si>
  <si>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</si>
  <si>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</si>
  <si>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</si>
  <si>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</si>
  <si>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</si>
  <si>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</si>
  <si>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</si>
  <si>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</si>
  <si>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</si>
  <si>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</si>
  <si>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</si>
  <si>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</si>
  <si>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</si>
  <si>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</si>
  <si>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</si>
  <si>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</si>
  <si>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</si>
  <si>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</si>
  <si>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</si>
  <si>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</si>
  <si>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</si>
  <si>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</si>
  <si>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</si>
  <si>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</si>
  <si>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</si>
  <si>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</si>
  <si>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</si>
  <si>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</si>
  <si>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</si>
  <si>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</si>
  <si>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</si>
  <si>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</si>
  <si>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</si>
  <si>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</si>
  <si>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</si>
  <si>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</si>
  <si>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</si>
  <si>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</si>
  <si>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</si>
  <si>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</si>
  <si>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</si>
  <si>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</si>
  <si>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</si>
  <si>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</si>
  <si>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</si>
  <si>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</si>
  <si>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</si>
  <si>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</si>
  <si>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</si>
  <si>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</si>
  <si>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</si>
  <si>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</si>
  <si>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</si>
  <si>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</si>
  <si>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</si>
  <si>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</si>
  <si>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</si>
  <si>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</si>
  <si>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</si>
  <si>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</si>
  <si>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</si>
  <si>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</si>
  <si>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</si>
  <si>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</si>
  <si>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</si>
  <si>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</si>
  <si>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</si>
  <si>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</si>
  <si>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</si>
  <si>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</si>
  <si>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</si>
  <si>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</si>
  <si>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</si>
  <si>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</si>
  <si>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</si>
  <si>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</si>
  <si>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</si>
  <si>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</si>
  <si>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</si>
  <si>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</si>
  <si>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</si>
  <si>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</si>
  <si>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</si>
  <si>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</si>
  <si>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</si>
  <si>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</si>
  <si>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</si>
  <si>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</si>
  <si>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</si>
  <si>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</si>
  <si>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</si>
  <si>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</si>
  <si>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</si>
  <si>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</si>
  <si>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</si>
  <si>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</si>
  <si>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</si>
  <si>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</si>
  <si>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</si>
  <si>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</si>
  <si>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</si>
  <si>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</si>
  <si>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</si>
  <si>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</si>
  <si>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</si>
  <si>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</si>
  <si>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</si>
  <si>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</si>
  <si>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</si>
  <si>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</si>
  <si>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</si>
  <si>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</si>
  <si>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</si>
  <si>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</si>
  <si>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</si>
  <si>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</si>
  <si>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</si>
  <si>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</si>
  <si>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</si>
  <si>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</si>
  <si>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</si>
  <si>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</si>
  <si>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</si>
  <si>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</si>
  <si>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</si>
  <si>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</si>
  <si>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</si>
  <si>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</si>
  <si>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</si>
  <si>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</si>
  <si>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</si>
  <si>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</si>
  <si>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</si>
  <si>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</si>
  <si>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</si>
  <si>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</si>
  <si>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</si>
  <si>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</si>
  <si>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</si>
  <si>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</si>
  <si>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</si>
  <si>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</si>
  <si>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</si>
  <si>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</si>
  <si>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</si>
  <si>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</si>
  <si>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</si>
  <si>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</si>
  <si>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</si>
  <si>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</si>
  <si>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</si>
  <si>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</si>
  <si>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</si>
  <si>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</si>
  <si>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</si>
  <si>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</si>
  <si>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</si>
  <si>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</si>
  <si>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</si>
  <si>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</si>
  <si>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</si>
  <si>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</si>
  <si>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</si>
  <si>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</si>
  <si>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</si>
  <si>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</si>
  <si>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</si>
  <si>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</si>
  <si>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</si>
  <si>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</si>
  <si>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</si>
  <si>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</si>
  <si>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</si>
  <si>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</si>
  <si>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</si>
  <si>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</si>
  <si>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</si>
  <si>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</si>
  <si>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</si>
  <si>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</si>
  <si>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</si>
  <si>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</si>
  <si>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</si>
  <si>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</si>
  <si>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</si>
  <si>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</si>
  <si>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</si>
  <si>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</si>
  <si>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</si>
  <si>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</si>
  <si>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</si>
  <si>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</si>
  <si>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</si>
  <si>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</si>
  <si>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</si>
  <si>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</si>
  <si>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</si>
  <si>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</si>
  <si>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</si>
  <si>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</si>
  <si>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</si>
  <si>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</si>
  <si>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</si>
  <si>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</si>
  <si>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</si>
  <si>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</si>
  <si>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</si>
  <si>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</si>
  <si>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</si>
  <si>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</si>
  <si>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</si>
  <si>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</si>
  <si>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</si>
  <si>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</si>
  <si>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</si>
  <si>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</si>
  <si>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</si>
  <si>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</si>
  <si>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</si>
  <si>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</si>
  <si>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</si>
  <si>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</si>
  <si>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</si>
  <si>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</si>
  <si>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</si>
  <si>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</si>
  <si>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</si>
  <si>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</si>
  <si>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</si>
  <si>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</si>
  <si>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</si>
  <si>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</si>
  <si>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</si>
  <si>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</si>
  <si>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</si>
  <si>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</si>
  <si>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</si>
  <si>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</si>
  <si>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</si>
  <si>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</si>
  <si>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</si>
  <si>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</si>
  <si>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</si>
  <si>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</si>
  <si>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</si>
  <si>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</si>
  <si>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</si>
  <si>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</si>
  <si>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</si>
  <si>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</si>
  <si>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</si>
  <si>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</si>
  <si>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</si>
  <si>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</si>
  <si>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</si>
  <si>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</si>
  <si>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</si>
  <si>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</si>
  <si>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</si>
  <si>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</si>
  <si>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</si>
  <si>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</si>
  <si>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</si>
  <si>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</si>
  <si>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</si>
  <si>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</si>
  <si>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</si>
  <si>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</si>
  <si>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</si>
  <si>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</si>
  <si>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</si>
  <si>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</si>
  <si>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</si>
  <si>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</si>
  <si>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</si>
  <si>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</si>
  <si>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</si>
  <si>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</si>
  <si>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</si>
  <si>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</si>
  <si>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</si>
  <si>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</si>
  <si>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</si>
  <si>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</si>
  <si>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</si>
  <si>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</si>
  <si>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</si>
  <si>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</si>
  <si>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</si>
  <si>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</si>
  <si>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</si>
  <si>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</si>
  <si>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</si>
  <si>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</si>
  <si>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</si>
  <si>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</si>
  <si>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</si>
  <si>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</si>
  <si>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</si>
  <si>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</si>
  <si>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</si>
  <si>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</si>
  <si>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</si>
  <si>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</si>
  <si>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</si>
  <si>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</si>
  <si>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</si>
  <si>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</si>
  <si>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</si>
  <si>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</si>
  <si>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</si>
  <si>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</si>
  <si>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</si>
  <si>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</si>
  <si>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</si>
  <si>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</si>
  <si>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</si>
  <si>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</si>
  <si>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</si>
  <si>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</si>
  <si>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</si>
  <si>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</si>
  <si>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</si>
  <si>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</si>
  <si>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</si>
  <si>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</si>
  <si>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</si>
  <si>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</si>
  <si>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</si>
  <si>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</si>
  <si>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</si>
  <si>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</si>
  <si>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</si>
  <si>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</si>
  <si>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</si>
  <si>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</si>
  <si>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</si>
  <si>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</si>
  <si>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</si>
  <si>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</si>
  <si>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</si>
  <si>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</si>
  <si>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</si>
  <si>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</si>
  <si>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</si>
  <si>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</si>
  <si>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</si>
  <si>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</si>
  <si>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</si>
  <si>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</si>
  <si>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</si>
  <si>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</si>
  <si>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</si>
  <si>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</si>
  <si>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</si>
  <si>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</si>
  <si>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</si>
  <si>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</si>
  <si>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</si>
  <si>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</si>
  <si>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</si>
  <si>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</si>
  <si>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</si>
  <si>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</si>
  <si>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</si>
  <si>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</si>
  <si>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</si>
  <si>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</si>
  <si>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</si>
  <si>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</si>
  <si>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</si>
  <si>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</si>
  <si>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</si>
  <si>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</si>
  <si>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</si>
  <si>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</si>
  <si>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</si>
  <si>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</si>
  <si>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</si>
  <si>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</si>
  <si>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</si>
  <si>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</si>
  <si>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</si>
  <si>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</si>
  <si>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</si>
  <si>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</si>
  <si>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</si>
  <si>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</si>
  <si>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</si>
  <si>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</si>
  <si>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</si>
  <si>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</si>
  <si>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</si>
  <si>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</si>
  <si>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</si>
  <si>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</si>
  <si>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</si>
  <si>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</si>
  <si>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</si>
  <si>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</si>
  <si>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</si>
  <si>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</si>
  <si>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</si>
  <si>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</si>
  <si>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</si>
  <si>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</si>
  <si>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</si>
  <si>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</si>
  <si>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</si>
  <si>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</si>
  <si>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</si>
  <si>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</si>
  <si>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</si>
  <si>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</si>
  <si>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</si>
  <si>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</si>
  <si>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</si>
  <si>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</si>
  <si>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</si>
  <si>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</si>
  <si>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</si>
  <si>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</si>
  <si>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</si>
  <si>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</si>
  <si>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</si>
  <si>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</si>
  <si>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</si>
  <si>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</si>
  <si>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</si>
  <si>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</si>
  <si>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</si>
  <si>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</si>
  <si>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</si>
  <si>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</si>
  <si>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</si>
  <si>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</si>
  <si>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</si>
  <si>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</si>
  <si>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</si>
  <si>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</si>
  <si>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</si>
  <si>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</si>
  <si>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</si>
  <si>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</si>
  <si>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</si>
  <si>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</si>
  <si>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</si>
  <si>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</si>
  <si>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</si>
  <si>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</si>
  <si>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</si>
  <si>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</si>
  <si>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</si>
  <si>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</si>
  <si>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</si>
  <si>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</si>
  <si>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</si>
  <si>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</si>
  <si>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</si>
  <si>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</si>
  <si>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</si>
  <si>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</si>
  <si>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</si>
  <si>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</si>
  <si>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</si>
  <si>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</si>
  <si>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</si>
  <si>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</si>
  <si>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</si>
  <si>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</si>
  <si>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</si>
  <si>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</si>
  <si>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</si>
  <si>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</si>
  <si>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</si>
  <si>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</si>
  <si>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</si>
  <si>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</si>
  <si>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</si>
  <si>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</si>
  <si>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</si>
  <si>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</si>
  <si>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</si>
  <si>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</si>
  <si>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</si>
  <si>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</si>
  <si>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</si>
  <si>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</si>
  <si>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</si>
  <si>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</si>
  <si>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</si>
  <si>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</si>
  <si>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</si>
  <si>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</si>
  <si>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</si>
  <si>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</si>
  <si>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</si>
  <si>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</si>
  <si>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</si>
  <si>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</si>
  <si>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</si>
  <si>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</si>
  <si>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</si>
  <si>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</si>
  <si>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</si>
  <si>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</si>
  <si>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</si>
  <si>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</si>
  <si>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</si>
  <si>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</si>
  <si>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</si>
  <si>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</si>
  <si>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</si>
  <si>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</si>
  <si>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</si>
  <si>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</si>
  <si>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</si>
  <si>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</si>
  <si>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</si>
  <si>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</si>
  <si>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</si>
  <si>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</si>
  <si>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</si>
  <si>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</si>
  <si>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</si>
  <si>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</si>
  <si>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</si>
  <si>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</si>
  <si>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</si>
  <si>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</si>
  <si>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</si>
  <si>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</si>
  <si>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</si>
  <si>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</si>
  <si>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</si>
  <si>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</si>
  <si>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</si>
  <si>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</si>
  <si>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</si>
  <si>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</si>
  <si>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</si>
  <si>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</si>
  <si>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</si>
  <si>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</si>
  <si>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</si>
  <si>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</si>
  <si>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</si>
  <si>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</si>
  <si>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</si>
  <si>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</si>
  <si>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</si>
  <si>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</si>
  <si>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</si>
  <si>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</si>
  <si>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</si>
  <si>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</si>
  <si>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</si>
  <si>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</si>
  <si>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</si>
  <si>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</si>
  <si>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</si>
  <si>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</si>
  <si>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</si>
  <si>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</si>
  <si>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</si>
  <si>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</si>
  <si>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</si>
  <si>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</si>
  <si>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</si>
  <si>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</si>
  <si>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</si>
  <si>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</si>
  <si>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</si>
  <si>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</si>
  <si>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</si>
  <si>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</si>
  <si>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</si>
  <si>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</si>
  <si>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</si>
  <si>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</si>
  <si>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</si>
  <si>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</si>
  <si>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</si>
  <si>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</si>
  <si>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</si>
  <si>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</si>
  <si>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</si>
  <si>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</si>
  <si>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</si>
  <si>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</si>
  <si>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</si>
  <si>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</si>
  <si>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</si>
  <si>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</si>
  <si>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</si>
  <si>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</si>
  <si>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</si>
  <si>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</si>
  <si>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</si>
  <si>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</si>
  <si>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</si>
  <si>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</si>
  <si>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</si>
  <si>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</si>
  <si>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</si>
  <si>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</si>
  <si>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</si>
  <si>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</si>
  <si>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</si>
  <si>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</si>
  <si>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</si>
  <si>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</si>
  <si>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</si>
  <si>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</si>
  <si>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</si>
  <si>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</si>
  <si>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</si>
  <si>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</si>
  <si>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</si>
  <si>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</si>
  <si>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</si>
  <si>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</si>
  <si>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</si>
  <si>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</si>
  <si>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</si>
  <si>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</si>
  <si>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</si>
  <si>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</si>
  <si>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</si>
  <si>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</si>
  <si>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</si>
  <si>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</si>
  <si>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</si>
  <si>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</si>
  <si>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</si>
  <si>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</si>
  <si>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</si>
  <si>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</si>
  <si>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</si>
  <si>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</si>
  <si>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</si>
  <si>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</si>
  <si>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</si>
  <si>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</si>
  <si>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</si>
  <si>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</si>
  <si>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</si>
  <si>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</si>
  <si>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</si>
  <si>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</si>
  <si>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</si>
  <si>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</si>
  <si>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</si>
  <si>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</si>
  <si>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</si>
  <si>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</si>
  <si>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</si>
  <si>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</si>
  <si>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</si>
  <si>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</si>
  <si>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</si>
  <si>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</si>
  <si>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</si>
  <si>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</si>
  <si>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</si>
  <si>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</si>
  <si>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</si>
  <si>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</si>
  <si>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</si>
  <si>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</si>
  <si>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</si>
  <si>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</si>
  <si>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</si>
  <si>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</si>
  <si>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</si>
  <si>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</si>
  <si>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</si>
  <si>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</si>
  <si>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</si>
  <si>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</si>
  <si>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</si>
  <si>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</si>
  <si>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</si>
  <si>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</si>
  <si>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</si>
  <si>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</si>
  <si>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</si>
  <si>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</si>
  <si>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</si>
  <si>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</si>
  <si>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</si>
  <si>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</si>
  <si>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</si>
  <si>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</si>
  <si>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</si>
  <si>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</si>
  <si>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</si>
  <si>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</si>
  <si>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</si>
  <si>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</si>
  <si>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</si>
  <si>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</si>
  <si>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</si>
  <si>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</si>
  <si>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</si>
  <si>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</si>
  <si>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</si>
  <si>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</si>
  <si>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</si>
  <si>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</si>
  <si>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</si>
  <si>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</si>
  <si>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</si>
  <si>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</si>
  <si>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</si>
  <si>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</si>
  <si>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</si>
  <si>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</si>
  <si>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</si>
  <si>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</si>
  <si>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</si>
  <si>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</si>
  <si>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</si>
  <si>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</si>
  <si>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</si>
  <si>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</si>
  <si>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</si>
  <si>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</si>
  <si>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</si>
  <si>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</si>
  <si>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</si>
  <si>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</si>
  <si>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</si>
  <si>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</si>
  <si>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</si>
  <si>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</si>
  <si>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</si>
  <si>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</si>
  <si>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</si>
  <si>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</si>
  <si>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</si>
  <si>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</si>
  <si>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</si>
  <si>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</si>
  <si>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</si>
  <si>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</si>
  <si>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</si>
  <si>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</si>
  <si>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</si>
  <si>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</si>
  <si>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</si>
  <si>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</si>
  <si>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</si>
  <si>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</si>
  <si>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</si>
  <si>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</si>
  <si>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</si>
  <si>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</si>
  <si>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</si>
  <si>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</si>
  <si>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</si>
  <si>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</si>
  <si>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</si>
  <si>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</si>
  <si>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</si>
  <si>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</si>
  <si>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</si>
  <si>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</si>
  <si>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</si>
  <si>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</si>
  <si>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</si>
  <si>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</si>
  <si>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</si>
  <si>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</si>
  <si>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</si>
  <si>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</si>
  <si>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</si>
  <si>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</si>
  <si>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</si>
  <si>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</si>
  <si>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</si>
  <si>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</si>
  <si>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</si>
  <si>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</si>
  <si>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</si>
  <si>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</si>
  <si>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</si>
  <si>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</si>
  <si>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</si>
  <si>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</si>
  <si>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</si>
  <si>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</si>
  <si>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</si>
  <si>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</si>
  <si>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</si>
  <si>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</si>
  <si>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</si>
  <si>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</si>
  <si>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</si>
  <si>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</si>
  <si>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</si>
  <si>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</si>
  <si>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</si>
  <si>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</si>
  <si>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</si>
  <si>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</si>
  <si>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</si>
  <si>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</si>
  <si>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</si>
  <si>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</si>
  <si>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</si>
  <si>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</si>
  <si>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</si>
  <si>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</si>
  <si>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</si>
  <si>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</si>
  <si>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</si>
  <si>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</si>
  <si>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</si>
  <si>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</si>
  <si>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</si>
  <si>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</si>
  <si>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</si>
  <si>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</si>
  <si>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</si>
  <si>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</si>
  <si>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</si>
  <si>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</si>
  <si>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</si>
  <si>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</si>
  <si>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</si>
  <si>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</si>
  <si>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</si>
  <si>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</si>
  <si>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</si>
  <si>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</si>
  <si>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</si>
  <si>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</si>
  <si>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</si>
  <si>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</si>
  <si>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</si>
  <si>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</si>
  <si>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</si>
  <si>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</si>
  <si>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</si>
  <si>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</si>
  <si>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</si>
  <si>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</si>
  <si>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</si>
  <si>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</si>
  <si>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</si>
  <si>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</si>
  <si>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</si>
  <si>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</si>
  <si>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</si>
  <si>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</si>
  <si>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</si>
  <si>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</si>
  <si>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</si>
  <si>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</si>
  <si>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</si>
  <si>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</si>
  <si>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</si>
  <si>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</si>
  <si>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</si>
  <si>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</si>
  <si>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</si>
  <si>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</si>
  <si>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</si>
  <si>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</si>
  <si>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</si>
  <si>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</si>
  <si>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</si>
  <si>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</si>
  <si>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</si>
  <si>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</si>
  <si>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</si>
  <si>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</si>
  <si>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</si>
  <si>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</si>
  <si>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</si>
  <si>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</si>
  <si>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</si>
  <si>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</si>
  <si>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</si>
  <si>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</si>
  <si>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</si>
  <si>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</si>
  <si>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</si>
  <si>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</si>
  <si>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</si>
  <si>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</si>
  <si>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</si>
  <si>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</si>
  <si>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</si>
  <si>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</si>
  <si>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</si>
  <si>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</si>
  <si>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</si>
  <si>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</si>
  <si>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</si>
  <si>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</si>
  <si>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</si>
  <si>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</si>
  <si>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</si>
  <si>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</si>
  <si>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</si>
  <si>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</si>
  <si>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</si>
  <si>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</si>
  <si>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</si>
  <si>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</si>
  <si>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</si>
  <si>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</si>
  <si>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</si>
  <si>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</si>
  <si>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</si>
  <si>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</si>
  <si>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</si>
  <si>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</si>
  <si>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</si>
  <si>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</si>
  <si>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</si>
  <si>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</si>
  <si>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</si>
  <si>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</si>
  <si>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</si>
  <si>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</si>
  <si>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</si>
  <si>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</si>
  <si>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</si>
  <si>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</si>
  <si>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</si>
  <si>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</si>
  <si>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</si>
  <si>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</si>
  <si>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</si>
  <si>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</si>
  <si>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</si>
  <si>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</si>
  <si>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</si>
  <si>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</si>
  <si>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</si>
  <si>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</si>
  <si>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</si>
  <si>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</si>
  <si>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</si>
  <si>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</si>
  <si>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</si>
  <si>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</si>
  <si>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</si>
  <si>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</si>
  <si>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</si>
  <si>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</si>
  <si>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</si>
  <si>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</si>
  <si>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</si>
  <si>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</si>
  <si>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</si>
  <si>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</si>
  <si>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</si>
  <si>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</si>
  <si>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</si>
  <si>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</si>
  <si>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</si>
  <si>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</si>
  <si>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</si>
  <si>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</si>
  <si>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</si>
  <si>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</si>
  <si>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</si>
  <si>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</si>
  <si>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</si>
  <si>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</si>
  <si>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</si>
  <si>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</si>
  <si>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</si>
  <si>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</si>
  <si>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</si>
  <si>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</si>
  <si>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</si>
  <si>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</si>
  <si>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</si>
  <si>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</si>
  <si>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</si>
  <si>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</si>
  <si>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</si>
  <si>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</si>
  <si>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</si>
  <si>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</si>
  <si>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</si>
  <si>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</si>
  <si>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</si>
  <si>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</si>
  <si>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</si>
  <si>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</si>
  <si>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</si>
  <si>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</si>
  <si>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</si>
  <si>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</si>
  <si>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</si>
  <si>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</si>
  <si>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</si>
  <si>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</si>
  <si>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</si>
  <si>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</si>
  <si>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</si>
  <si>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</si>
  <si>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</si>
  <si>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</si>
  <si>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</si>
  <si>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</si>
  <si>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</si>
  <si>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</si>
  <si>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</si>
  <si>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</si>
  <si>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</si>
  <si>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</si>
  <si>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</si>
  <si>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</si>
  <si>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</si>
  <si>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</si>
  <si>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</si>
  <si>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</si>
  <si>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</si>
  <si>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</si>
  <si>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</si>
  <si>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</si>
  <si>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</si>
  <si>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</si>
  <si>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</si>
  <si>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</si>
  <si>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</si>
  <si>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</si>
  <si>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</si>
  <si>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</si>
  <si>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</si>
  <si>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</si>
  <si>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</si>
  <si>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</si>
  <si>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</si>
  <si>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</si>
  <si>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</si>
  <si>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</si>
  <si>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</si>
  <si>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</si>
  <si>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</si>
  <si>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</si>
  <si>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</si>
  <si>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</si>
  <si>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</si>
  <si>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</si>
  <si>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</si>
  <si>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</si>
  <si>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</si>
  <si>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</si>
  <si>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</si>
  <si>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</si>
  <si>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</si>
  <si>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</si>
  <si>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</si>
  <si>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</si>
  <si>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</si>
  <si>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</si>
  <si>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</si>
  <si>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</si>
  <si>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</si>
  <si>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</si>
  <si>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</si>
  <si>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</si>
  <si>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</si>
  <si>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</si>
  <si>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</si>
  <si>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</si>
  <si>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</si>
  <si>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</si>
  <si>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</si>
  <si>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</si>
  <si>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</si>
  <si>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</si>
  <si>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</si>
  <si>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</si>
  <si>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</si>
  <si>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</si>
  <si>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</si>
  <si>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</si>
  <si>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</si>
  <si>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</si>
  <si>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</si>
  <si>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</si>
  <si>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</si>
  <si>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</si>
  <si>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</si>
  <si>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</si>
  <si>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</si>
  <si>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</si>
  <si>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</si>
  <si>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</si>
  <si>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</si>
  <si>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</si>
  <si>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</si>
  <si>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</si>
  <si>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</si>
  <si>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</si>
  <si>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</si>
  <si>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</si>
  <si>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</si>
  <si>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</si>
  <si>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</si>
  <si>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</si>
  <si>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</si>
  <si>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</si>
  <si>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</si>
  <si>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</si>
  <si>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</si>
  <si>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</si>
  <si>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</si>
  <si>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</si>
  <si>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</si>
  <si>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</si>
  <si>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</si>
  <si>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</si>
  <si>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</si>
  <si>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</si>
  <si>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</si>
  <si>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</si>
  <si>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</si>
  <si>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</si>
  <si>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</si>
  <si>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</si>
  <si>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</si>
  <si>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</si>
  <si>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</si>
  <si>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</si>
  <si>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</si>
  <si>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</si>
  <si>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</si>
  <si>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</si>
  <si>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</si>
  <si>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</si>
  <si>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</si>
  <si>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</si>
  <si>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</si>
  <si>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</si>
  <si>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</si>
  <si>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</si>
  <si>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</si>
  <si>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</si>
  <si>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</si>
  <si>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</si>
  <si>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</si>
  <si>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</si>
  <si>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</si>
  <si>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</si>
  <si>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</si>
  <si>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</si>
  <si>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</si>
  <si>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</si>
  <si>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</si>
  <si>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</si>
  <si>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</si>
  <si>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</si>
  <si>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</si>
  <si>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</si>
  <si>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</si>
  <si>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</si>
  <si>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</si>
  <si>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</si>
  <si>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</si>
  <si>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</si>
  <si>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</si>
  <si>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</si>
  <si>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</si>
  <si>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</si>
  <si>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</si>
  <si>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</si>
  <si>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</si>
  <si>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</si>
  <si>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</si>
  <si>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</si>
  <si>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</si>
  <si>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</si>
  <si>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</si>
  <si>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</si>
  <si>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</si>
  <si>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</si>
  <si>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</si>
  <si>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</si>
  <si>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</si>
  <si>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</si>
  <si>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</si>
  <si>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</si>
  <si>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</si>
  <si>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</si>
  <si>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</si>
  <si>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</si>
  <si>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</si>
  <si>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</si>
  <si>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</si>
  <si>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</si>
  <si>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</si>
  <si>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</si>
  <si>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</si>
  <si>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</si>
  <si>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</si>
  <si>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</si>
  <si>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</si>
  <si>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</si>
  <si>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</si>
  <si>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</si>
  <si>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</si>
  <si>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</si>
  <si>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</si>
  <si>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</si>
  <si>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</si>
  <si>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</si>
  <si>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</si>
  <si>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</si>
  <si>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</si>
  <si>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</si>
  <si>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</si>
  <si>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</si>
  <si>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</si>
  <si>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</si>
  <si>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</si>
  <si>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</si>
  <si>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</si>
  <si>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</si>
  <si>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</si>
  <si>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</si>
  <si>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</si>
  <si>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</si>
  <si>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</si>
  <si>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</si>
  <si>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</si>
  <si>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</si>
  <si>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</si>
  <si>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</si>
  <si>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</si>
  <si>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</si>
  <si>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</si>
  <si>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</si>
  <si>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</si>
  <si>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</si>
  <si>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</si>
  <si>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</si>
  <si>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</si>
  <si>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</si>
  <si>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</si>
  <si>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</si>
  <si>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</si>
  <si>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</si>
  <si>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</si>
  <si>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</si>
  <si>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</si>
  <si>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</si>
  <si>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</si>
  <si>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</si>
  <si>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</si>
  <si>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</si>
  <si>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</si>
  <si>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</si>
  <si>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</si>
  <si>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</si>
  <si>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</si>
  <si>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</si>
  <si>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</si>
  <si>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</si>
  <si>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</si>
  <si>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</si>
  <si>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</si>
  <si>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</si>
  <si>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</si>
  <si>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</si>
  <si>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</si>
  <si>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</si>
  <si>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</si>
  <si>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</si>
  <si>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</si>
  <si>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</si>
  <si>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</si>
  <si>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</si>
  <si>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</si>
  <si>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</si>
  <si>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</si>
  <si>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</si>
  <si>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</si>
  <si>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</si>
  <si>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</si>
  <si>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</si>
  <si>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</si>
  <si>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</si>
  <si>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</si>
  <si>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</si>
  <si>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</si>
  <si>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</si>
  <si>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</si>
  <si>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</si>
  <si>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</si>
  <si>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</si>
  <si>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</si>
  <si>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</si>
  <si>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</si>
  <si>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</si>
  <si>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</si>
  <si>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</si>
  <si>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</si>
  <si>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</si>
  <si>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</si>
  <si>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</si>
  <si>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</si>
  <si>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</si>
  <si>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</si>
  <si>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</si>
  <si>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</si>
  <si>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</si>
  <si>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</si>
  <si>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</si>
  <si>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</si>
  <si>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</si>
  <si>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</si>
  <si>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</si>
  <si>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</si>
  <si>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</si>
  <si>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</si>
  <si>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</si>
  <si>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</si>
  <si>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</si>
  <si>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</si>
  <si>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</si>
  <si>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</si>
  <si>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</si>
  <si>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</si>
  <si>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</si>
  <si>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</si>
  <si>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</si>
  <si>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</si>
  <si>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</si>
  <si>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</si>
  <si>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</si>
  <si>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</si>
  <si>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</si>
  <si>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</si>
  <si>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</si>
  <si>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</si>
  <si>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</si>
  <si>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</si>
  <si>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</si>
  <si>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</si>
  <si>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</si>
  <si>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</si>
  <si>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</si>
  <si>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</si>
  <si>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</si>
  <si>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</si>
  <si>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</si>
  <si>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</si>
  <si>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</si>
  <si>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</si>
  <si>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</si>
  <si>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</si>
  <si>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</si>
  <si>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</si>
  <si>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</si>
  <si>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</si>
  <si>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</si>
  <si>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</si>
  <si>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</si>
  <si>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</si>
  <si>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</si>
  <si>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</si>
  <si>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</si>
  <si>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</si>
  <si>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</si>
  <si>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</si>
  <si>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</si>
  <si>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</si>
  <si>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</si>
  <si>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</si>
  <si>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</si>
  <si>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</si>
  <si>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</si>
  <si>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</si>
  <si>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</si>
  <si>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</si>
  <si>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</si>
  <si>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</si>
  <si>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</si>
  <si>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</si>
  <si>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</si>
  <si>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</si>
  <si>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</si>
  <si>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</si>
  <si>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</si>
  <si>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</si>
  <si>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</si>
  <si>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</si>
  <si>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</si>
  <si>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</si>
  <si>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</si>
  <si>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</si>
  <si>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</si>
  <si>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</si>
  <si>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</si>
  <si>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</si>
  <si>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</si>
  <si>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</si>
  <si>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</si>
  <si>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</si>
  <si>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</si>
  <si>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</si>
  <si>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</si>
  <si>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</si>
  <si>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</si>
  <si>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</si>
  <si>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</si>
  <si>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</si>
  <si>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</si>
  <si>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</si>
  <si>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</si>
  <si>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</si>
  <si>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</si>
  <si>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</si>
  <si>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</si>
  <si>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</si>
  <si>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</si>
  <si>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</si>
  <si>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</si>
  <si>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</si>
  <si>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</si>
  <si>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</si>
  <si>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</si>
  <si>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</si>
  <si>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</si>
  <si>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</si>
  <si>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</si>
  <si>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</si>
  <si>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</si>
  <si>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</si>
  <si>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</si>
  <si>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</si>
  <si>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</si>
  <si>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</si>
  <si>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</si>
  <si>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</si>
  <si>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</si>
  <si>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</si>
  <si>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</si>
  <si>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</si>
  <si>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</si>
  <si>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</si>
  <si>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</si>
  <si>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</si>
  <si>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</si>
  <si>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</si>
  <si>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</si>
  <si>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</si>
  <si>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</si>
  <si>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</si>
  <si>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</si>
  <si>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</si>
  <si>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</si>
  <si>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</si>
  <si>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</si>
  <si>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</si>
  <si>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</si>
  <si>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</si>
  <si>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</si>
  <si>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</si>
  <si>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</si>
  <si>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</si>
  <si>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</si>
  <si>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</si>
  <si>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</si>
  <si>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</si>
  <si>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</si>
  <si>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</si>
  <si>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</si>
  <si>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</si>
  <si>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</si>
  <si>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</si>
  <si>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</si>
  <si>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</si>
  <si>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</si>
  <si>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</si>
  <si>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</si>
  <si>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</si>
  <si>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</si>
  <si>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</si>
  <si>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</si>
  <si>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</si>
  <si>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</si>
  <si>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</si>
  <si>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</si>
  <si>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</si>
  <si>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</si>
  <si>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</si>
  <si>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</si>
  <si>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</si>
  <si>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</si>
  <si>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</si>
  <si>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</si>
  <si>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</si>
  <si>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</si>
  <si>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</si>
  <si>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</si>
  <si>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</si>
  <si>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</si>
  <si>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</si>
  <si>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</si>
  <si>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</si>
  <si>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</si>
  <si>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</si>
  <si>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</si>
  <si>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</si>
  <si>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</si>
  <si>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</si>
  <si>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</si>
  <si>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</si>
  <si>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</si>
  <si>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</si>
  <si>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</si>
  <si>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</si>
  <si>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</si>
  <si>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</si>
  <si>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</si>
  <si>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</si>
  <si>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</si>
  <si>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</si>
  <si>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</si>
  <si>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</si>
  <si>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</si>
  <si>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</si>
  <si>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</si>
  <si>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</si>
  <si>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</si>
  <si>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</si>
  <si>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</si>
  <si>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</si>
  <si>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</si>
  <si>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</si>
  <si>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</si>
  <si>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</si>
  <si>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</si>
  <si>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</si>
  <si>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</si>
  <si>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</si>
  <si>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</si>
  <si>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</si>
  <si>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</si>
  <si>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</si>
  <si>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</si>
  <si>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</si>
  <si>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</si>
  <si>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</si>
  <si>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</si>
  <si>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</si>
  <si>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</si>
  <si>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</si>
  <si>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</si>
  <si>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</si>
  <si>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</si>
  <si>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</si>
  <si>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</si>
  <si>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</si>
  <si>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</si>
  <si>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</si>
  <si>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</si>
  <si>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</si>
  <si>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</si>
  <si>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</si>
  <si>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</si>
  <si>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</si>
  <si>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</si>
  <si>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</si>
  <si>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</si>
  <si>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</si>
  <si>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</si>
  <si>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</si>
  <si>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</si>
  <si>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</si>
  <si>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</si>
  <si>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</si>
  <si>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</si>
  <si>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</si>
  <si>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</si>
  <si>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</si>
  <si>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</si>
  <si>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</si>
  <si>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</si>
  <si>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</si>
  <si>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</si>
  <si>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</si>
  <si>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</si>
  <si>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</si>
  <si>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</si>
  <si>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</si>
  <si>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</si>
  <si>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</si>
  <si>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</si>
  <si>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</si>
  <si>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</si>
  <si>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</si>
  <si>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</si>
  <si>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</si>
  <si>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</si>
  <si>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</si>
  <si>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</si>
  <si>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</si>
  <si>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</si>
  <si>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</si>
  <si>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</si>
  <si>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</si>
  <si>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</si>
  <si>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</si>
  <si>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</si>
  <si>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</si>
  <si>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</si>
  <si>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</si>
  <si>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</si>
  <si>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</si>
  <si>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</si>
  <si>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</si>
  <si>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</si>
  <si>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</si>
  <si>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</si>
  <si>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</si>
  <si>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</si>
  <si>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</si>
  <si>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</si>
  <si>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</si>
  <si>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</si>
  <si>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</si>
  <si>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</si>
  <si>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</si>
  <si>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</si>
  <si>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</si>
  <si>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</si>
  <si>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</si>
  <si>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</si>
  <si>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</si>
  <si>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</si>
  <si>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</si>
  <si>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</si>
  <si>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</si>
  <si>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</si>
  <si>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</si>
  <si>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</si>
  <si>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</si>
  <si>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</si>
  <si>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</si>
  <si>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</si>
  <si>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</si>
  <si>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</si>
  <si>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</si>
  <si>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</si>
  <si>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</si>
  <si>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</si>
  <si>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</si>
  <si>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</si>
  <si>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</si>
  <si>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</si>
  <si>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</si>
  <si>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</si>
  <si>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</si>
  <si>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</si>
  <si>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</si>
  <si>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</si>
  <si>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</si>
  <si>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</si>
  <si>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</si>
  <si>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</si>
  <si>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</si>
  <si>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</si>
  <si>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</si>
  <si>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</si>
  <si>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</si>
  <si>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</si>
  <si>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</si>
  <si>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</si>
  <si>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</si>
  <si>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</si>
  <si>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</si>
  <si>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</si>
  <si>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</si>
  <si>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</si>
  <si>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</si>
  <si>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</si>
  <si>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</si>
  <si>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</si>
  <si>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</si>
  <si>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</si>
  <si>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</si>
  <si>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</si>
  <si>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</si>
  <si>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</si>
  <si>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</si>
  <si>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</si>
  <si>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</si>
  <si>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</si>
  <si>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</si>
  <si>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</si>
  <si>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</si>
  <si>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</si>
  <si>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</si>
  <si>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</si>
  <si>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</si>
  <si>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</si>
  <si>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</si>
  <si>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</si>
  <si>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</si>
  <si>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</si>
  <si>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</si>
  <si>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</si>
  <si>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</si>
  <si>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</si>
  <si>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</si>
  <si>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</si>
  <si>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</si>
  <si>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</si>
  <si>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</si>
  <si>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</si>
  <si>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</si>
  <si>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</si>
  <si>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</si>
  <si>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</si>
  <si>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</si>
  <si>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</si>
  <si>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</si>
  <si>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</si>
  <si>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</si>
  <si>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</si>
  <si>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</si>
  <si>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</si>
  <si>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</si>
  <si>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</si>
  <si>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</si>
  <si>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</si>
  <si>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</si>
  <si>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</si>
  <si>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</si>
  <si>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</si>
  <si>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</si>
  <si>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</si>
  <si>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</si>
  <si>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</si>
  <si>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</si>
  <si>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</si>
  <si>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</si>
  <si>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</si>
  <si>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</si>
  <si>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</si>
  <si>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</si>
  <si>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</si>
  <si>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</si>
  <si>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</si>
  <si>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</si>
  <si>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</si>
  <si>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</si>
  <si>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</si>
  <si>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</si>
  <si>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</si>
  <si>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</si>
  <si>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</si>
  <si>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</si>
  <si>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</si>
  <si>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</si>
  <si>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</si>
  <si>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</si>
  <si>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</si>
  <si>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</si>
  <si>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</si>
  <si>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</si>
  <si>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</si>
  <si>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</si>
  <si>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</si>
  <si>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</si>
  <si>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</si>
  <si>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</si>
  <si>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</si>
  <si>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</si>
  <si>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</si>
  <si>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</si>
  <si>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</si>
  <si>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</si>
  <si>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</si>
  <si>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</si>
  <si>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</si>
  <si>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</si>
  <si>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</si>
  <si>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</si>
  <si>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</si>
  <si>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</si>
  <si>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</si>
  <si>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</si>
  <si>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</si>
  <si>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</si>
  <si>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</si>
  <si>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</si>
  <si>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</si>
  <si>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</si>
  <si>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</si>
  <si>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</si>
  <si>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</si>
  <si>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</si>
  <si>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</si>
  <si>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</si>
  <si>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</si>
  <si>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</si>
  <si>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</si>
  <si>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</si>
  <si>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</si>
  <si>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</si>
  <si>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</si>
  <si>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</si>
  <si>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</si>
  <si>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</si>
  <si>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</si>
  <si>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</si>
  <si>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</si>
  <si>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</si>
  <si>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</si>
  <si>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</si>
  <si>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</si>
  <si>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</si>
  <si>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</si>
  <si>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</si>
  <si>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</si>
  <si>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</si>
  <si>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</si>
  <si>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</si>
  <si>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</si>
  <si>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</si>
  <si>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</si>
  <si>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</si>
  <si>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</si>
  <si>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</si>
  <si>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</si>
  <si>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</si>
  <si>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</si>
  <si>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</si>
  <si>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</si>
  <si>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</si>
  <si>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</si>
  <si>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</si>
  <si>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</si>
  <si>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</si>
  <si>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</si>
  <si>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</si>
  <si>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</si>
  <si>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</si>
  <si>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</si>
  <si>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</si>
  <si>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</si>
  <si>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</si>
  <si>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</si>
  <si>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</si>
  <si>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</si>
  <si>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</si>
  <si>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</si>
  <si>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</si>
  <si>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</si>
  <si>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</si>
  <si>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</si>
  <si>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</si>
  <si>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</si>
  <si>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</si>
  <si>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</si>
  <si>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</si>
  <si>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</si>
  <si>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</si>
  <si>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</si>
  <si>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</si>
  <si>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</si>
  <si>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</si>
  <si>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</si>
  <si>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</si>
  <si>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</si>
  <si>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</si>
  <si>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</si>
  <si>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</si>
  <si>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</si>
  <si>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</si>
  <si>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</si>
  <si>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</si>
  <si>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</si>
  <si>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</si>
  <si>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</si>
  <si>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</si>
  <si>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</si>
  <si>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</si>
  <si>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</si>
  <si>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</si>
  <si>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</si>
  <si>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</si>
  <si>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</si>
  <si>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</si>
  <si>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</si>
  <si>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</si>
  <si>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</si>
  <si>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</si>
  <si>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</si>
  <si>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</si>
  <si>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</si>
  <si>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</si>
  <si>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</si>
  <si>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</si>
  <si>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</si>
  <si>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</si>
  <si>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</si>
  <si>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</si>
  <si>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</si>
  <si>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</si>
  <si>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</si>
  <si>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</si>
  <si>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</si>
  <si>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</si>
  <si>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</si>
  <si>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</si>
  <si>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</si>
  <si>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</si>
  <si>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</si>
  <si>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</si>
  <si>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</si>
  <si>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</si>
  <si>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</si>
  <si>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</si>
  <si>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</si>
  <si>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</si>
  <si>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</si>
  <si>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</si>
  <si>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</si>
  <si>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</si>
  <si>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</si>
  <si>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</si>
  <si>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</si>
  <si>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</si>
  <si>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</si>
  <si>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</si>
  <si>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</si>
  <si>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</si>
  <si>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</si>
  <si>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</si>
  <si>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</si>
  <si>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</si>
  <si>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</si>
  <si>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</si>
  <si>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</si>
  <si>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</si>
  <si>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</si>
  <si>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</si>
  <si>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</si>
  <si>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</si>
  <si>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</si>
  <si>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</si>
  <si>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</si>
  <si>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</si>
  <si>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</si>
  <si>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</si>
  <si>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</si>
  <si>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</si>
  <si>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</si>
  <si>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</si>
  <si>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</si>
  <si>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</si>
  <si>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</si>
  <si>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</si>
  <si>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</si>
  <si>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</si>
  <si>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</si>
  <si>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</si>
  <si>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</si>
  <si>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</si>
  <si>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</si>
  <si>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</si>
  <si>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</si>
  <si>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</si>
  <si>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</si>
  <si>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</si>
  <si>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</si>
  <si>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</si>
  <si>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</si>
  <si>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</si>
  <si>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</si>
  <si>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</si>
  <si>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</si>
  <si>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</si>
  <si>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</si>
  <si>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</si>
  <si>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</si>
  <si>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</si>
  <si>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</si>
  <si>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</si>
  <si>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</si>
  <si>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</si>
  <si>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</si>
  <si>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</si>
  <si>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</si>
  <si>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</si>
  <si>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</si>
  <si>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</si>
  <si>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</si>
  <si>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</si>
  <si>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</si>
  <si>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</si>
  <si>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</si>
  <si>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</si>
  <si>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</si>
  <si>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</si>
  <si>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</si>
  <si>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</si>
  <si>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</si>
  <si>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</si>
  <si>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</si>
  <si>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</si>
  <si>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</si>
  <si>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</si>
  <si>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</si>
  <si>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</si>
  <si>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</si>
  <si>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</si>
  <si>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</si>
  <si>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</si>
  <si>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</si>
  <si>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</si>
  <si>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</si>
  <si>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</si>
  <si>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</si>
  <si>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</si>
  <si>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</si>
  <si>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</si>
  <si>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</si>
  <si>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</si>
  <si>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</si>
  <si>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</si>
  <si>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</si>
  <si>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</si>
  <si>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</si>
  <si>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</si>
  <si>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</si>
  <si>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</si>
  <si>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</si>
  <si>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</si>
  <si>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</si>
  <si>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</si>
  <si>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</si>
  <si>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</si>
  <si>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</si>
  <si>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</si>
  <si>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</si>
  <si>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</si>
  <si>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</si>
  <si>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</si>
  <si>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</si>
  <si>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</si>
  <si>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</si>
  <si>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</si>
  <si>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</si>
  <si>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</si>
  <si>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</si>
  <si>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</si>
  <si>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</si>
  <si>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</si>
  <si>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</si>
  <si>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</si>
  <si>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</si>
  <si>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</si>
  <si>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</si>
  <si>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</si>
  <si>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</si>
  <si>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</si>
  <si>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</si>
  <si>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</si>
  <si>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</si>
  <si>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</si>
  <si>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</si>
  <si>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</si>
  <si>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</si>
  <si>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</si>
  <si>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</si>
  <si>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</si>
  <si>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</si>
  <si>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</si>
  <si>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</si>
  <si>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</si>
  <si>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</si>
  <si>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</si>
  <si>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</si>
  <si>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</si>
  <si>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</si>
  <si>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</si>
  <si>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</si>
  <si>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</si>
  <si>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</si>
  <si>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</si>
  <si>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</si>
  <si>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</si>
  <si>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</si>
  <si>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</si>
  <si>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</si>
  <si>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</si>
  <si>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</si>
  <si>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</si>
  <si>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</si>
  <si>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</si>
  <si>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</si>
  <si>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</si>
  <si>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</si>
  <si>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</si>
  <si>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</si>
  <si>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</si>
  <si>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</si>
  <si>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</si>
  <si>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</si>
  <si>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</si>
  <si>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</si>
  <si>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</si>
  <si>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</si>
  <si>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</si>
  <si>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</si>
  <si>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</si>
  <si>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</si>
  <si>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</si>
  <si>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</si>
  <si>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</si>
  <si>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</si>
  <si>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</si>
  <si>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</si>
  <si>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</si>
  <si>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</si>
  <si>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</si>
  <si>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</si>
  <si>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</si>
  <si>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</si>
  <si>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</si>
  <si>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</si>
  <si>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</si>
  <si>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</si>
  <si>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</si>
  <si>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</si>
  <si>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</si>
  <si>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</si>
  <si>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</si>
  <si>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</si>
  <si>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</si>
  <si>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</si>
  <si>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</si>
  <si>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</si>
  <si>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</si>
  <si>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</si>
  <si>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</si>
  <si>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</si>
  <si>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</si>
  <si>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</si>
  <si>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</si>
  <si>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</si>
  <si>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</si>
  <si>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</si>
  <si>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</si>
  <si>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</si>
  <si>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</si>
  <si>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</si>
  <si>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</si>
  <si>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</si>
  <si>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</si>
  <si>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</si>
  <si>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</si>
  <si>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</si>
  <si>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</si>
  <si>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</si>
  <si>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</si>
  <si>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</si>
  <si>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</si>
  <si>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</si>
  <si>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</si>
  <si>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</si>
  <si>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</si>
  <si>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</si>
  <si>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</si>
  <si>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</si>
  <si>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</si>
  <si>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</si>
  <si>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</si>
  <si>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</si>
  <si>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</si>
  <si>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</si>
  <si>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</si>
  <si>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</si>
  <si>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</si>
  <si>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</si>
  <si>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</si>
  <si>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</si>
  <si>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</si>
  <si>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</si>
  <si>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</si>
  <si>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</si>
  <si>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</si>
  <si>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</si>
  <si>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</si>
  <si>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</si>
  <si>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</si>
  <si>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</si>
  <si>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</si>
  <si>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</si>
  <si>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</si>
  <si>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</si>
  <si>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</si>
  <si>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</si>
  <si>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</si>
  <si>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</si>
  <si>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</si>
  <si>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</si>
  <si>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</si>
  <si>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</si>
  <si>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</si>
  <si>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</si>
  <si>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</si>
  <si>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</si>
  <si>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</si>
  <si>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</si>
  <si>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</si>
  <si>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</si>
  <si>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</si>
  <si>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</si>
  <si>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</si>
  <si>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</si>
  <si>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</si>
  <si>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</si>
  <si>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</si>
  <si>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</si>
  <si>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</si>
  <si>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</si>
  <si>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</si>
  <si>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</si>
  <si>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</si>
  <si>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</si>
  <si>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</si>
  <si>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</si>
  <si>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</si>
  <si>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</si>
  <si>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</si>
  <si>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</si>
  <si>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</si>
  <si>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</si>
  <si>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</si>
  <si>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</si>
  <si>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</si>
  <si>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</si>
  <si>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</si>
  <si>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</si>
  <si>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</si>
  <si>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</si>
  <si>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</si>
  <si>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</si>
  <si>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</si>
  <si>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</si>
  <si>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</si>
  <si>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</si>
  <si>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</si>
  <si>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</si>
  <si>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</si>
  <si>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</si>
  <si>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</si>
  <si>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</si>
  <si>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</si>
  <si>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</si>
  <si>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</si>
  <si>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</si>
  <si>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</si>
  <si>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</si>
  <si>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</si>
  <si>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</si>
  <si>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</si>
  <si>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</si>
  <si>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</si>
  <si>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</si>
  <si>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</si>
  <si>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</si>
  <si>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</si>
  <si>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</si>
  <si>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</si>
  <si>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</si>
  <si>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</si>
  <si>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</si>
  <si>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</si>
  <si>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</si>
  <si>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</si>
  <si>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</si>
  <si>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</si>
  <si>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</si>
  <si>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</si>
  <si>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</si>
  <si>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</si>
  <si>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</si>
  <si>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</si>
  <si>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</si>
  <si>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</si>
  <si>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</si>
  <si>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</si>
  <si>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</si>
  <si>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</si>
  <si>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</si>
  <si>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</si>
  <si>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</si>
  <si>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</si>
  <si>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</si>
  <si>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</si>
  <si>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</si>
  <si>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</si>
  <si>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</si>
  <si>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</si>
  <si>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</si>
  <si>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</si>
  <si>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</si>
  <si>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</si>
  <si>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</si>
  <si>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</si>
  <si>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</si>
  <si>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</si>
  <si>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</si>
  <si>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</si>
  <si>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</si>
  <si>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</si>
  <si>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</si>
  <si>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</si>
  <si>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</si>
  <si>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</si>
  <si>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</si>
  <si>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</si>
  <si>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</si>
  <si>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</si>
  <si>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</si>
  <si>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</si>
  <si>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</si>
  <si>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</si>
  <si>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</si>
  <si>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</si>
  <si>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</si>
  <si>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</si>
  <si>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</si>
  <si>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</si>
  <si>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</si>
  <si>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</si>
  <si>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</si>
  <si>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</si>
  <si>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</si>
  <si>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</si>
  <si>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</si>
  <si>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</si>
  <si>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</si>
  <si>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</si>
  <si>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</si>
  <si>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</si>
  <si>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</si>
  <si>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</si>
  <si>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</si>
  <si>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</si>
  <si>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</si>
  <si>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</si>
  <si>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</si>
  <si>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</si>
  <si>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</si>
  <si>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</si>
  <si>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</si>
  <si>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</si>
  <si>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</si>
  <si>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</si>
  <si>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</si>
  <si>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</si>
  <si>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</si>
  <si>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</si>
  <si>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</si>
  <si>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</si>
  <si>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</si>
  <si>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</si>
  <si>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</si>
  <si>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</si>
  <si>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</si>
  <si>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</si>
  <si>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</si>
  <si>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</si>
  <si>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</si>
  <si>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</si>
  <si>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</si>
  <si>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</si>
  <si>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</si>
  <si>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</si>
  <si>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</si>
  <si>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</si>
  <si>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</si>
  <si>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</si>
  <si>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</si>
  <si>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</si>
  <si>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</si>
  <si>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</si>
  <si>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</si>
  <si>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</si>
  <si>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</si>
  <si>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</si>
  <si>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</si>
  <si>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</si>
  <si>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</si>
  <si>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</si>
  <si>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</si>
  <si>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</si>
  <si>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</si>
  <si>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</si>
  <si>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</si>
  <si>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</si>
  <si>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</si>
  <si>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</si>
  <si>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</si>
  <si>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</si>
  <si>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</si>
  <si>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</si>
  <si>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</si>
  <si>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</si>
  <si>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</si>
  <si>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</si>
  <si>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</si>
  <si>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</si>
  <si>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</si>
  <si>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</si>
  <si>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</si>
  <si>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</si>
  <si>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</si>
  <si>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</si>
  <si>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</si>
  <si>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</si>
  <si>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</si>
  <si>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</si>
  <si>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</si>
  <si>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</si>
  <si>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</si>
  <si>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</si>
  <si>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</si>
  <si>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</si>
  <si>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</si>
  <si>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</si>
  <si>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</si>
  <si>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</si>
  <si>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</si>
  <si>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</si>
  <si>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</si>
  <si>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</si>
  <si>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</si>
  <si>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</si>
  <si>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</si>
  <si>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</si>
  <si>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</si>
  <si>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</si>
  <si>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</si>
  <si>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</si>
  <si>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</si>
  <si>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</si>
  <si>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</si>
  <si>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</si>
  <si>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</si>
  <si>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</si>
  <si>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</si>
  <si>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</si>
  <si>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</si>
  <si>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</si>
  <si>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</si>
  <si>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</si>
  <si>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</si>
  <si>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</si>
  <si>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</si>
  <si>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</si>
  <si>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</si>
  <si>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</si>
  <si>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</si>
  <si>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</si>
  <si>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</si>
  <si>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</si>
  <si>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</si>
  <si>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</si>
  <si>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</si>
  <si>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</si>
  <si>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</si>
  <si>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</si>
  <si>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</si>
  <si>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</si>
  <si>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</si>
  <si>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</si>
  <si>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</si>
  <si>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</si>
  <si>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</si>
  <si>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</si>
  <si>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</si>
  <si>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</si>
  <si>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</si>
  <si>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</si>
  <si>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</si>
  <si>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</si>
  <si>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</si>
  <si>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</si>
  <si>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</si>
  <si>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</si>
  <si>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</si>
  <si>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</si>
  <si>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</si>
  <si>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</si>
  <si>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</si>
  <si>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</si>
  <si>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</si>
  <si>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</si>
  <si>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</si>
  <si>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</si>
  <si>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</si>
  <si>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</si>
  <si>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</si>
  <si>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</si>
  <si>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</si>
  <si>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</si>
  <si>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</si>
  <si>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</si>
  <si>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</si>
  <si>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</si>
  <si>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</si>
  <si>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</si>
  <si>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</si>
  <si>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</si>
  <si>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</si>
  <si>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</si>
  <si>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</si>
  <si>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</si>
  <si>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</si>
  <si>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</si>
  <si>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</si>
  <si>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</si>
  <si>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</si>
  <si>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</si>
  <si>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</si>
  <si>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</si>
  <si>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</si>
  <si>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</si>
  <si>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</si>
  <si>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</si>
  <si>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</si>
  <si>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</si>
  <si>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</si>
  <si>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</si>
  <si>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</si>
  <si>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</si>
  <si>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</si>
  <si>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</si>
  <si>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</si>
  <si>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</si>
  <si>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</si>
  <si>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</si>
  <si>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</si>
  <si>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</si>
  <si>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</si>
  <si>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</si>
  <si>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</si>
  <si>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</si>
  <si>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</si>
  <si>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</si>
  <si>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</si>
  <si>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</si>
  <si>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</si>
  <si>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</si>
  <si>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</si>
  <si>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</si>
  <si>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</si>
  <si>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</si>
  <si>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</si>
  <si>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</si>
  <si>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</si>
  <si>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</si>
  <si>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</si>
  <si>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</si>
  <si>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</si>
  <si>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</si>
  <si>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</si>
  <si>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</si>
  <si>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</si>
  <si>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</si>
  <si>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</si>
  <si>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</si>
  <si>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</si>
  <si>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</si>
  <si>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</si>
  <si>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</si>
  <si>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</si>
  <si>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</si>
  <si>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</si>
  <si>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</si>
  <si>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</si>
  <si>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</si>
  <si>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</si>
  <si>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</si>
  <si>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</si>
  <si>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</si>
  <si>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</si>
  <si>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</si>
  <si>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</si>
  <si>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</si>
  <si>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</si>
  <si>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</si>
  <si>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</si>
  <si>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</si>
  <si>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</si>
  <si>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</si>
  <si>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</si>
  <si>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</si>
  <si>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</si>
  <si>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</si>
  <si>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</si>
  <si>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</si>
  <si>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</si>
  <si>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</si>
  <si>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</si>
  <si>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</si>
  <si>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</si>
  <si>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</si>
  <si>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</si>
  <si>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</si>
  <si>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</si>
  <si>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</si>
  <si>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</si>
  <si>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</si>
  <si>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</si>
  <si>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</si>
  <si>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</si>
  <si>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</si>
  <si>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</si>
  <si>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</si>
  <si>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</si>
  <si>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</si>
  <si>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</si>
  <si>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</si>
  <si>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</si>
  <si>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</si>
  <si>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</si>
  <si>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</si>
  <si>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</si>
  <si>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</si>
  <si>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</si>
  <si>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</si>
  <si>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</si>
  <si>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</si>
  <si>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</si>
  <si>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</si>
  <si>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</si>
  <si>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</si>
  <si>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</si>
  <si>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</si>
  <si>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</si>
  <si>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</si>
  <si>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</si>
  <si>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</si>
  <si>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</si>
  <si>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</si>
  <si>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</si>
  <si>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</si>
  <si>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</si>
  <si>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</si>
  <si>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</si>
  <si>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</si>
  <si>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</si>
  <si>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</si>
  <si>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</si>
  <si>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</si>
  <si>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</si>
  <si>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</si>
  <si>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</si>
  <si>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</si>
  <si>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</si>
  <si>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</si>
  <si>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</si>
  <si>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</si>
  <si>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</si>
  <si>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</si>
  <si>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</si>
  <si>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</si>
  <si>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</si>
  <si>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</si>
  <si>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</si>
  <si>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</si>
  <si>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</si>
  <si>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</si>
  <si>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</si>
  <si>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</si>
  <si>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</si>
  <si>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</si>
  <si>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</si>
  <si>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</si>
  <si>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</si>
  <si>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</si>
  <si>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</si>
  <si>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</si>
  <si>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</si>
  <si>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</si>
  <si>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</si>
  <si>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</si>
  <si>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</si>
  <si>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</si>
  <si>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</si>
  <si>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</si>
  <si>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</si>
  <si>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</si>
  <si>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</si>
  <si>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</si>
  <si>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</si>
  <si>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</si>
  <si>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</si>
  <si>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</si>
  <si>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</si>
  <si>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</si>
  <si>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</si>
  <si>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</si>
  <si>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</si>
  <si>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</si>
  <si>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</si>
  <si>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</si>
  <si>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</si>
  <si>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</si>
  <si>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</si>
  <si>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</si>
  <si>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</si>
  <si>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</si>
  <si>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</si>
  <si>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</si>
  <si>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</si>
  <si>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</si>
  <si>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</si>
  <si>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</si>
  <si>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</si>
  <si>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</si>
  <si>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</si>
  <si>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</si>
  <si>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</si>
  <si>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</si>
  <si>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</si>
  <si>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</si>
  <si>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</si>
  <si>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</si>
  <si>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</si>
  <si>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</si>
  <si>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</si>
  <si>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</si>
  <si>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</si>
  <si>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</si>
  <si>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</si>
  <si>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</si>
  <si>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</si>
  <si>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</si>
  <si>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</si>
  <si>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</si>
  <si>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</si>
  <si>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</si>
  <si>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</si>
  <si>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</si>
  <si>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</si>
  <si>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</si>
  <si>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</si>
  <si>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</si>
  <si>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</si>
  <si>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</si>
  <si>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</si>
  <si>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</si>
  <si>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</si>
  <si>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</si>
  <si>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</si>
  <si>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</si>
  <si>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</si>
  <si>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</si>
  <si>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</si>
  <si>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</si>
  <si>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</si>
  <si>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</si>
  <si>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</si>
  <si>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</si>
  <si>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</si>
  <si>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</si>
  <si>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</si>
  <si>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</si>
  <si>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</si>
  <si>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</si>
  <si>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</si>
  <si>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</si>
  <si>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</si>
  <si>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</si>
  <si>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</si>
  <si>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</si>
  <si>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</si>
  <si>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</si>
  <si>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</si>
  <si>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</si>
  <si>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</si>
  <si>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</si>
  <si>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</si>
  <si>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</si>
  <si>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</si>
  <si>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</si>
  <si>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</si>
  <si>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</si>
  <si>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</si>
  <si>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</si>
  <si>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</si>
  <si>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</si>
  <si>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</si>
  <si>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</si>
  <si>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</si>
  <si>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</si>
  <si>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</si>
  <si>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</si>
  <si>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</si>
  <si>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</si>
  <si>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</si>
  <si>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</si>
  <si>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</si>
  <si>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</si>
  <si>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</si>
  <si>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</si>
  <si>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</si>
  <si>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</si>
  <si>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</si>
  <si>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</si>
  <si>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</si>
  <si>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</si>
  <si>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</si>
  <si>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</si>
  <si>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</si>
  <si>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</si>
  <si>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</si>
  <si>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</si>
  <si>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</si>
  <si>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</si>
  <si>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</si>
  <si>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</si>
  <si>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</si>
  <si>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</si>
  <si>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</si>
  <si>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</si>
  <si>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</si>
  <si>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</si>
  <si>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</si>
  <si>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</si>
  <si>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</si>
  <si>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</si>
  <si>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</si>
  <si>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</si>
  <si>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</si>
  <si>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</si>
  <si>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</si>
  <si>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</si>
  <si>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</si>
  <si>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</si>
  <si>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</si>
  <si>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</si>
  <si>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</si>
  <si>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</si>
  <si>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</si>
  <si>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</si>
  <si>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</si>
  <si>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</si>
  <si>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</si>
  <si>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</si>
  <si>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</si>
  <si>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</si>
  <si>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</si>
  <si>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</si>
  <si>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</si>
  <si>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</si>
  <si>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</si>
  <si>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</si>
  <si>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</si>
  <si>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</si>
  <si>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</si>
  <si>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</si>
  <si>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</si>
  <si>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</si>
  <si>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</si>
  <si>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</si>
  <si>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</si>
  <si>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</si>
  <si>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</si>
  <si>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</si>
  <si>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</si>
  <si>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</si>
  <si>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</si>
  <si>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</si>
  <si>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</si>
  <si>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</si>
  <si>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</si>
  <si>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</si>
  <si>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</si>
  <si>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</si>
  <si>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</si>
  <si>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</si>
  <si>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</si>
  <si>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</si>
  <si>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</si>
  <si>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</si>
  <si>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</si>
  <si>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</si>
  <si>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</si>
  <si>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</si>
  <si>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</si>
  <si>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</si>
  <si>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</si>
  <si>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</si>
  <si>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</si>
  <si>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</si>
  <si>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</si>
  <si>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</si>
  <si>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</si>
  <si>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</si>
  <si>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</si>
  <si>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</si>
  <si>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</si>
  <si>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</si>
  <si>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</si>
  <si>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</si>
  <si>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</si>
  <si>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</si>
  <si>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</si>
  <si>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</si>
  <si>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</si>
  <si>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</si>
  <si>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</si>
  <si>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</si>
  <si>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</si>
  <si>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</si>
  <si>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</si>
  <si>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</si>
  <si>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</si>
  <si>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</si>
  <si>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</si>
  <si>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</si>
  <si>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</si>
  <si>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</si>
  <si>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</si>
  <si>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</si>
  <si>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</si>
  <si>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</si>
  <si>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</si>
  <si>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</si>
  <si>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</si>
  <si>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</si>
  <si>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</si>
  <si>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</si>
  <si>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</si>
  <si>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</si>
  <si>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</si>
  <si>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</si>
  <si>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</si>
  <si>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</si>
  <si>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</si>
  <si>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</si>
  <si>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</si>
  <si>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</si>
  <si>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</si>
  <si>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</si>
  <si>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</si>
  <si>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</si>
  <si>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</si>
  <si>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</si>
  <si>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</si>
  <si>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</si>
  <si>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</si>
  <si>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</si>
  <si>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</si>
  <si>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</si>
  <si>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</si>
  <si>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</si>
  <si>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</si>
  <si>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</si>
  <si>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</si>
  <si>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</si>
  <si>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</si>
  <si>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</si>
  <si>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</si>
  <si>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</si>
  <si>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</si>
  <si>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</si>
  <si>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</si>
  <si>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</si>
  <si>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</si>
  <si>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</si>
  <si>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</si>
  <si>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</si>
  <si>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</si>
  <si>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</si>
  <si>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</si>
  <si>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</si>
  <si>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</si>
  <si>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</si>
  <si>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</si>
  <si>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</si>
  <si>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</si>
  <si>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</si>
  <si>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</si>
  <si>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</si>
  <si>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</si>
  <si>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</si>
  <si>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</si>
  <si>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</si>
  <si>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</si>
  <si>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</si>
  <si>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</si>
  <si>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</si>
  <si>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</si>
  <si>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</si>
  <si>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</si>
  <si>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</si>
  <si>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</si>
  <si>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</si>
  <si>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</si>
  <si>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</si>
  <si>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</si>
  <si>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</si>
  <si>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</si>
  <si>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</si>
  <si>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</si>
  <si>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</si>
  <si>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</si>
  <si>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</si>
  <si>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</si>
  <si>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</si>
  <si>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</si>
  <si>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</si>
  <si>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</si>
  <si>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</si>
  <si>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</si>
  <si>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</si>
  <si>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</si>
  <si>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</si>
  <si>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</si>
  <si>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</si>
  <si>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</si>
  <si>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</si>
  <si>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</si>
  <si>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</si>
  <si>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</si>
  <si>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</si>
  <si>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</si>
  <si>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</si>
  <si>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</si>
  <si>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</si>
  <si>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</si>
  <si>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</si>
  <si>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</si>
  <si>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</si>
  <si>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</si>
  <si>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</si>
  <si>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</si>
  <si>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</si>
  <si>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</si>
  <si>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</si>
  <si>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</si>
  <si>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</si>
  <si>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</si>
  <si>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</si>
  <si>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</si>
  <si>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</si>
  <si>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</si>
  <si>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</si>
  <si>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</si>
  <si>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</si>
  <si>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</si>
  <si>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</si>
  <si>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</si>
  <si>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</si>
  <si>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</si>
  <si>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</si>
  <si>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</si>
  <si>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</si>
  <si>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</si>
  <si>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</si>
  <si>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</si>
  <si>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</si>
  <si>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</si>
  <si>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</si>
  <si>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</si>
  <si>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</si>
  <si>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</si>
  <si>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</si>
  <si>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</si>
  <si>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</si>
  <si>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</si>
  <si>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</si>
  <si>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</si>
  <si>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</si>
  <si>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</si>
  <si>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</si>
  <si>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</si>
  <si>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</si>
  <si>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</si>
  <si>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</si>
  <si>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</si>
  <si>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</si>
  <si>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</si>
  <si>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</si>
  <si>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</si>
  <si>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</si>
  <si>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</si>
  <si>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</si>
  <si>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</si>
  <si>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</si>
  <si>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</si>
  <si>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</si>
  <si>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</si>
  <si>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</si>
  <si>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</si>
  <si>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</si>
  <si>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</si>
  <si>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</si>
  <si>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</si>
  <si>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</si>
  <si>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</si>
  <si>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</si>
  <si>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</si>
  <si>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</si>
  <si>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</si>
  <si>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</si>
  <si>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</si>
  <si>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</si>
  <si>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</si>
  <si>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</si>
  <si>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</si>
  <si>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</si>
  <si>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</si>
  <si>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</si>
  <si>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</si>
  <si>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</si>
  <si>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</si>
  <si>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</si>
  <si>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</si>
  <si>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</si>
  <si>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</si>
  <si>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</si>
  <si>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</si>
  <si>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</si>
  <si>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</si>
  <si>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</si>
  <si>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</si>
  <si>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</si>
  <si>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</si>
  <si>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</si>
  <si>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</si>
  <si>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</si>
  <si>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</si>
  <si>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</si>
  <si>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</si>
  <si>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</si>
  <si>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</si>
  <si>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</si>
  <si>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</si>
  <si>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</si>
  <si>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</si>
  <si>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</si>
  <si>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</si>
  <si>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</si>
  <si>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</si>
  <si>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</si>
  <si>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</si>
  <si>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</si>
  <si>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</si>
  <si>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</si>
  <si>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</si>
  <si>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</si>
  <si>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</si>
  <si>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</si>
  <si>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</si>
  <si>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</si>
  <si>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</si>
  <si>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</si>
  <si>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</si>
  <si>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</si>
  <si>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</si>
  <si>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</si>
  <si>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</si>
  <si>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</si>
  <si>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</si>
  <si>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</si>
  <si>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</si>
  <si>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</si>
  <si>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</si>
  <si>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</si>
  <si>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</si>
  <si>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</si>
  <si>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</si>
  <si>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</si>
  <si>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</si>
  <si>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</si>
  <si>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</si>
  <si>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</si>
  <si>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</si>
  <si>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</si>
  <si>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</si>
  <si>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</si>
  <si>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</si>
  <si>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</si>
  <si>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</si>
  <si>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</si>
  <si>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</si>
  <si>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</si>
  <si>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</si>
  <si>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</si>
  <si>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</si>
  <si>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</si>
  <si>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</si>
  <si>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</si>
  <si>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</si>
  <si>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</si>
  <si>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</si>
  <si>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</si>
  <si>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</si>
  <si>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</si>
  <si>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</si>
  <si>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</si>
  <si>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</si>
  <si>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</si>
  <si>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</si>
  <si>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</si>
  <si>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</si>
  <si>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</si>
  <si>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</si>
  <si>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</si>
  <si>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</si>
  <si>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</si>
  <si>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</si>
  <si>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</si>
  <si>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</si>
  <si>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</si>
  <si>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</si>
  <si>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</si>
  <si>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</si>
  <si>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</si>
  <si>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</si>
  <si>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</si>
  <si>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</si>
  <si>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</si>
  <si>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</si>
  <si>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</si>
  <si>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</si>
  <si>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</si>
  <si>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</si>
  <si>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</si>
  <si>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</si>
  <si>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</si>
  <si>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</si>
  <si>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</si>
  <si>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</si>
  <si>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</si>
  <si>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</si>
  <si>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</si>
  <si>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</si>
  <si>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</si>
  <si>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</si>
  <si>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</si>
  <si>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</si>
  <si>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</si>
  <si>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</si>
  <si>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</si>
  <si>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</si>
  <si>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</si>
  <si>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</si>
  <si>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</si>
  <si>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</si>
  <si>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</si>
  <si>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</si>
  <si>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</si>
  <si>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</si>
  <si>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</si>
  <si>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</si>
  <si>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</si>
  <si>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</si>
  <si>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</si>
  <si>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</si>
  <si>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</si>
  <si>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</si>
  <si>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</si>
  <si>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</si>
  <si>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</si>
  <si>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</si>
  <si>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</si>
  <si>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</si>
  <si>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</si>
  <si>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</si>
  <si>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</si>
  <si>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</si>
  <si>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</si>
  <si>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</si>
  <si>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</si>
  <si>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</si>
  <si>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</si>
  <si>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</si>
  <si>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</si>
  <si>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</si>
  <si>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</si>
  <si>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</si>
  <si>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</si>
  <si>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</si>
  <si>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</si>
  <si>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</si>
  <si>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</si>
  <si>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</si>
  <si>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</si>
  <si>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</si>
  <si>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</si>
  <si>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</si>
  <si>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</si>
  <si>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</si>
  <si>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</si>
  <si>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</si>
  <si>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</si>
  <si>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</si>
  <si>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</si>
  <si>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</si>
  <si>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</si>
  <si>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</si>
  <si>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</si>
  <si>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</si>
  <si>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</si>
  <si>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</si>
  <si>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</si>
  <si>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</si>
  <si>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</si>
  <si>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</si>
  <si>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</si>
  <si>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</si>
  <si>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</si>
  <si>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</si>
  <si>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</si>
  <si>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</si>
  <si>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</si>
  <si>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</si>
  <si>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</si>
  <si>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</si>
  <si>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</si>
  <si>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</si>
  <si>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</si>
  <si>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</si>
  <si>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</si>
  <si>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</si>
  <si>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</si>
  <si>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</si>
  <si>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</si>
  <si>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</si>
  <si>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</si>
  <si>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</si>
  <si>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</si>
  <si>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</si>
  <si>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</si>
  <si>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</si>
  <si>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</si>
  <si>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</si>
  <si>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</si>
  <si>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</si>
  <si>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</si>
  <si>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</si>
  <si>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</si>
  <si>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</si>
  <si>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</si>
  <si>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</si>
  <si>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</si>
  <si>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</si>
  <si>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</si>
  <si>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</si>
  <si>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</si>
  <si>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</si>
  <si>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</si>
  <si>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</si>
  <si>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</si>
  <si>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</si>
  <si>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</si>
  <si>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</si>
  <si>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</si>
  <si>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</si>
  <si>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</si>
  <si>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</si>
  <si>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</si>
  <si>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</si>
  <si>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</si>
  <si>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</si>
  <si>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</si>
  <si>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</si>
  <si>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</si>
  <si>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</si>
  <si>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</si>
  <si>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</si>
  <si>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</si>
  <si>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</si>
  <si>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</si>
  <si>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</si>
  <si>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</si>
  <si>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</si>
  <si>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</si>
  <si>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</si>
  <si>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</si>
  <si>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</si>
  <si>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</si>
  <si>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</si>
  <si>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</si>
  <si>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</si>
  <si>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</si>
  <si>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</si>
  <si>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</si>
  <si>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</si>
  <si>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</si>
  <si>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</si>
  <si>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</si>
  <si>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</si>
  <si>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</si>
  <si>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</si>
  <si>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</si>
  <si>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</si>
  <si>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</si>
  <si>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</si>
  <si>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</si>
  <si>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</si>
  <si>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</si>
  <si>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</si>
  <si>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</si>
  <si>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</si>
  <si>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</si>
  <si>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</si>
  <si>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</si>
  <si>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</si>
  <si>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</si>
  <si>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</si>
  <si>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</si>
  <si>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</si>
  <si>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</si>
  <si>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</si>
  <si>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</si>
  <si>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</si>
  <si>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</si>
  <si>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</si>
  <si>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</si>
  <si>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</si>
  <si>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</si>
  <si>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</si>
  <si>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</si>
  <si>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</si>
  <si>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</si>
  <si>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</si>
  <si>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</si>
  <si>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</si>
  <si>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</si>
  <si>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</si>
  <si>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</si>
  <si>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</si>
  <si>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</si>
  <si>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</si>
  <si>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</si>
  <si>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</si>
  <si>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</si>
  <si>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</si>
  <si>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</si>
  <si>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</si>
  <si>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</si>
  <si>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</si>
  <si>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</si>
  <si>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</si>
  <si>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</si>
  <si>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</si>
  <si>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</si>
  <si>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</si>
  <si>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</si>
  <si>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</si>
  <si>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</si>
  <si>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</si>
  <si>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</si>
  <si>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</si>
  <si>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</si>
  <si>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</si>
  <si>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</si>
  <si>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</si>
  <si>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</si>
  <si>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</si>
  <si>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</si>
  <si>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</si>
  <si>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</si>
  <si>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</si>
  <si>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</si>
  <si>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</si>
  <si>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</si>
  <si>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</si>
  <si>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</si>
  <si>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</si>
  <si>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</si>
  <si>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</si>
  <si>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</si>
  <si>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</si>
  <si>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</si>
  <si>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</si>
  <si>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</si>
  <si>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</si>
  <si>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</si>
  <si>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</si>
  <si>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</si>
  <si>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</si>
  <si>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</si>
  <si>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</si>
  <si>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</si>
  <si>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</si>
  <si>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</si>
  <si>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</si>
  <si>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</si>
  <si>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</si>
  <si>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</si>
  <si>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</si>
  <si>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</si>
  <si>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</si>
  <si>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</si>
  <si>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</si>
  <si>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</si>
  <si>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</si>
  <si>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</si>
  <si>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</si>
  <si>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</si>
  <si>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</si>
  <si>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</si>
  <si>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</si>
  <si>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</si>
  <si>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</si>
  <si>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</si>
  <si>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</si>
  <si>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</si>
  <si>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</si>
  <si>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</si>
  <si>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</si>
  <si>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</si>
  <si>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</si>
  <si>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</si>
  <si>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</si>
  <si>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</si>
  <si>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</si>
  <si>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</si>
  <si>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</si>
  <si>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</si>
  <si>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</si>
  <si>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</si>
  <si>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</si>
  <si>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</si>
  <si>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</si>
  <si>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</si>
  <si>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</si>
  <si>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</si>
  <si>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</si>
  <si>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</si>
  <si>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</si>
  <si>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</si>
  <si>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</si>
  <si>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</si>
  <si>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</si>
  <si>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</si>
  <si>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</si>
  <si>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</si>
  <si>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</si>
  <si>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</si>
  <si>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</si>
  <si>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</si>
  <si>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</si>
  <si>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</si>
  <si>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</si>
  <si>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</si>
  <si>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</si>
  <si>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</si>
  <si>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</si>
  <si>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</si>
  <si>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</si>
  <si>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</si>
  <si>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</si>
  <si>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</si>
  <si>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</si>
  <si>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</si>
  <si>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</si>
  <si>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</si>
  <si>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</si>
  <si>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</si>
  <si>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</si>
  <si>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</si>
  <si>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</si>
  <si>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</si>
  <si>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</si>
  <si>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</si>
  <si>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</si>
  <si>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</si>
  <si>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</si>
  <si>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</si>
  <si>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</si>
  <si>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</si>
  <si>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</si>
  <si>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</si>
  <si>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</si>
  <si>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</si>
  <si>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</si>
  <si>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</si>
  <si>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</si>
  <si>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</si>
  <si>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</si>
  <si>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</si>
  <si>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</si>
  <si>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</si>
  <si>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</si>
  <si>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</si>
  <si>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</si>
  <si>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</si>
  <si>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</si>
  <si>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</si>
  <si>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</si>
  <si>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</si>
  <si>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</si>
  <si>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</si>
  <si>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</si>
  <si>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</si>
  <si>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</si>
  <si>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</si>
  <si>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</si>
  <si>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</si>
  <si>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</si>
  <si>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</si>
  <si>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</si>
  <si>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</si>
  <si>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</si>
  <si>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</si>
  <si>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</si>
  <si>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</si>
  <si>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</si>
  <si>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</si>
  <si>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</si>
  <si>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</si>
  <si>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</si>
  <si>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</si>
  <si>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</si>
  <si>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</si>
  <si>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</si>
  <si>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</si>
  <si>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</si>
  <si>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</si>
  <si>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</si>
  <si>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</si>
  <si>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</si>
  <si>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</si>
  <si>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</si>
  <si>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</si>
  <si>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</si>
  <si>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</si>
  <si>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</si>
  <si>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</si>
  <si>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</si>
  <si>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</si>
  <si>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</si>
  <si>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</si>
  <si>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</si>
  <si>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</si>
  <si>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</si>
  <si>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</si>
  <si>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</si>
  <si>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</si>
  <si>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</si>
  <si>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</si>
  <si>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</si>
  <si>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</si>
  <si>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</si>
  <si>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</si>
  <si>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</si>
  <si>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</si>
  <si>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</si>
  <si>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</si>
  <si>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</si>
  <si>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</si>
  <si>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</si>
  <si>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</si>
  <si>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</si>
  <si>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</si>
  <si>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</si>
  <si>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</si>
  <si>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</si>
  <si>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</si>
  <si>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</si>
  <si>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</si>
  <si>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</si>
  <si>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</si>
  <si>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</si>
  <si>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</si>
  <si>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</si>
  <si>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</si>
  <si>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</si>
  <si>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</si>
  <si>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</si>
  <si>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</si>
  <si>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</si>
  <si>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</si>
  <si>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</si>
  <si>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</si>
  <si>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</si>
  <si>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</si>
  <si>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</si>
  <si>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</si>
  <si>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</si>
  <si>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</si>
  <si>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</si>
  <si>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</si>
  <si>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</si>
  <si>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</si>
  <si>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</si>
  <si>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</si>
  <si>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</si>
  <si>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</si>
  <si>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</si>
  <si>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</si>
  <si>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</si>
  <si>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</si>
  <si>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</si>
  <si>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</si>
  <si>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</si>
  <si>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</si>
  <si>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</si>
  <si>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</si>
  <si>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</si>
  <si>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</si>
  <si>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</si>
  <si>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</si>
  <si>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</si>
  <si>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</si>
  <si>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</si>
  <si>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</si>
  <si>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</si>
  <si>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</si>
  <si>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</si>
  <si>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</si>
  <si>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</si>
  <si>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</si>
  <si>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</si>
  <si>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</si>
  <si>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</si>
  <si>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</si>
  <si>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</si>
  <si>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</si>
  <si>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</si>
  <si>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</si>
  <si>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</si>
  <si>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</si>
  <si>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</si>
  <si>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</si>
  <si>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</si>
  <si>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</si>
  <si>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</si>
  <si>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</si>
  <si>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</si>
  <si>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</si>
  <si>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</si>
  <si>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</si>
  <si>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</si>
  <si>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</si>
  <si>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</si>
  <si>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</si>
  <si>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</si>
  <si>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</si>
  <si>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</si>
  <si>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</si>
  <si>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</si>
  <si>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</si>
  <si>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</si>
  <si>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</si>
  <si>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</si>
  <si>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</si>
  <si>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</si>
  <si>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</si>
  <si>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</si>
  <si>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</si>
  <si>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</si>
  <si>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</si>
  <si>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</si>
  <si>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</si>
  <si>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</si>
  <si>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</si>
  <si>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</si>
  <si>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</si>
  <si>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</si>
  <si>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</si>
  <si>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</si>
  <si>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</si>
  <si>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</si>
  <si>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</si>
  <si>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</si>
  <si>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</si>
  <si>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</si>
  <si>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</si>
  <si>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</si>
  <si>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</si>
  <si>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</si>
  <si>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</si>
  <si>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</si>
  <si>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</si>
  <si>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</si>
  <si>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</si>
  <si>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</si>
  <si>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</si>
  <si>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</si>
  <si>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</si>
  <si>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</si>
  <si>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</si>
  <si>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</si>
  <si>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</si>
  <si>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</si>
  <si>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</si>
  <si>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</si>
  <si>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</si>
  <si>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</si>
  <si>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</si>
  <si>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</si>
  <si>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</si>
  <si>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</si>
  <si>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</si>
  <si>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</si>
  <si>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</si>
  <si>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</si>
  <si>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</si>
  <si>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</si>
  <si>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</si>
  <si>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</si>
  <si>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</si>
  <si>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</si>
  <si>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</si>
  <si>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</si>
  <si>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</si>
  <si>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</si>
  <si>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</si>
  <si>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</si>
  <si>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</si>
  <si>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</si>
  <si>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</si>
  <si>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</si>
  <si>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</si>
  <si>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</si>
  <si>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</si>
  <si>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</si>
  <si>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</si>
  <si>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</si>
  <si>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</si>
  <si>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</si>
  <si>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</si>
  <si>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</si>
  <si>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</si>
  <si>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</si>
  <si>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</si>
  <si>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</si>
  <si>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</si>
  <si>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</si>
  <si>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</si>
  <si>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</si>
  <si>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</si>
  <si>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</si>
  <si>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</si>
  <si>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</si>
  <si>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</si>
  <si>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</si>
  <si>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</si>
  <si>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</si>
  <si>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</si>
  <si>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</si>
  <si>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</si>
  <si>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</si>
  <si>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</si>
  <si>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</si>
  <si>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</si>
  <si>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</si>
  <si>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</si>
  <si>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</si>
  <si>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</si>
  <si>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</si>
  <si>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</si>
  <si>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</si>
  <si>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</si>
  <si>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</si>
  <si>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</si>
  <si>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</si>
  <si>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</si>
  <si>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</si>
  <si>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</si>
  <si>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</si>
  <si>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</si>
  <si>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</si>
  <si>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</si>
  <si>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</si>
  <si>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</si>
  <si>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</si>
  <si>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</si>
  <si>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</si>
  <si>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</si>
  <si>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</si>
  <si>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</si>
  <si>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</si>
  <si>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</si>
  <si>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</si>
  <si>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</si>
  <si>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</si>
  <si>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</si>
  <si>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</si>
  <si>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</si>
  <si>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</si>
  <si>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</si>
  <si>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</si>
  <si>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</si>
  <si>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</si>
  <si>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</si>
  <si>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</si>
  <si>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</si>
  <si>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</si>
  <si>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</si>
  <si>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</si>
  <si>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</si>
  <si>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</si>
  <si>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</si>
  <si>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</si>
  <si>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</si>
  <si>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</si>
  <si>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</si>
  <si>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</si>
  <si>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</si>
  <si>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</si>
  <si>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</si>
  <si>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</si>
  <si>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</si>
  <si>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</si>
  <si>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</si>
  <si>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</si>
  <si>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</si>
  <si>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</si>
  <si>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</si>
  <si>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</si>
  <si>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</si>
  <si>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</si>
  <si>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</si>
  <si>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</si>
  <si>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</si>
  <si>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</si>
  <si>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</si>
  <si>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</si>
  <si>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</si>
  <si>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</si>
  <si>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</si>
  <si>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</si>
  <si>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</si>
  <si>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</si>
  <si>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</si>
  <si>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</si>
  <si>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</si>
  <si>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</si>
  <si>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</si>
  <si>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</si>
  <si>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</si>
  <si>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</si>
  <si>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</si>
  <si>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</si>
  <si>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</si>
  <si>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</si>
  <si>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</si>
  <si>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</si>
  <si>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</si>
  <si>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</si>
  <si>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</si>
  <si>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</si>
  <si>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</si>
  <si>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</si>
  <si>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</si>
  <si>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</si>
  <si>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</si>
  <si>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</si>
  <si>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</si>
  <si>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</si>
  <si>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</si>
  <si>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</si>
  <si>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</si>
  <si>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</si>
  <si>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</si>
  <si>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</si>
  <si>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</si>
  <si>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</si>
  <si>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</si>
  <si>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</si>
  <si>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</si>
  <si>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</si>
  <si>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</si>
  <si>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</si>
  <si>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</si>
  <si>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</si>
  <si>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</si>
  <si>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</si>
  <si>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</si>
  <si>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</si>
  <si>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</si>
  <si>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</si>
  <si>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</si>
  <si>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</si>
  <si>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</si>
  <si>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</si>
  <si>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</si>
  <si>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</si>
  <si>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</si>
  <si>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</si>
  <si>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</si>
  <si>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</si>
  <si>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</si>
  <si>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</si>
  <si>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</si>
  <si>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</si>
  <si>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</si>
  <si>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</si>
  <si>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</si>
  <si>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</si>
  <si>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</si>
  <si>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</si>
  <si>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</si>
  <si>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</si>
  <si>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</si>
  <si>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</si>
  <si>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</si>
  <si>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</si>
  <si>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</si>
  <si>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</si>
  <si>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</si>
  <si>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</si>
  <si>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</si>
  <si>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</si>
  <si>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</si>
  <si>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</si>
  <si>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</si>
  <si>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</si>
  <si>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</si>
  <si>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</si>
  <si>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</si>
  <si>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</si>
  <si>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</si>
  <si>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</si>
  <si>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</si>
  <si>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</si>
  <si>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</si>
  <si>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</si>
  <si>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</si>
  <si>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</si>
  <si>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</si>
  <si>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</si>
  <si>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</si>
  <si>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</si>
  <si>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</si>
  <si>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</si>
  <si>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</si>
  <si>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</si>
  <si>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</si>
  <si>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</si>
  <si>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</si>
  <si>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</si>
  <si>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</si>
  <si>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</si>
  <si>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</si>
  <si>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</si>
  <si>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</si>
  <si>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</si>
  <si>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</si>
  <si>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</si>
  <si>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</si>
  <si>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</si>
  <si>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</si>
  <si>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</si>
  <si>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</si>
  <si>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</si>
  <si>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</si>
  <si>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</si>
  <si>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</si>
  <si>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</si>
  <si>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</si>
  <si>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</si>
  <si>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</si>
  <si>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</si>
  <si>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</si>
  <si>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</si>
  <si>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</si>
  <si>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</si>
  <si>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</si>
  <si>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</si>
  <si>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</si>
  <si>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</si>
  <si>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</si>
  <si>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</si>
  <si>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</si>
  <si>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</si>
  <si>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</si>
  <si>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</si>
  <si>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</si>
  <si>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</si>
  <si>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</si>
  <si>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</si>
  <si>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</si>
  <si>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</si>
  <si>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</si>
  <si>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</si>
  <si>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</si>
  <si>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</si>
  <si>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</si>
  <si>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</si>
  <si>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</si>
  <si>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</si>
  <si>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</si>
  <si>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</si>
  <si>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</si>
  <si>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</si>
  <si>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</si>
  <si>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</si>
  <si>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</si>
  <si>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</si>
  <si>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</si>
  <si>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</si>
  <si>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</si>
  <si>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</si>
  <si>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</si>
  <si>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</si>
  <si>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</si>
  <si>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</si>
  <si>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</si>
  <si>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</si>
  <si>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</si>
  <si>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</si>
  <si>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</si>
  <si>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</si>
  <si>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</si>
  <si>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</si>
  <si>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</si>
  <si>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</si>
  <si>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</si>
  <si>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</si>
  <si>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</si>
  <si>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</si>
  <si>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</si>
  <si>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</si>
  <si>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</si>
  <si>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</si>
  <si>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</si>
  <si>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</si>
  <si>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</si>
  <si>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</si>
  <si>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</si>
  <si>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</si>
  <si>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</si>
  <si>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</si>
  <si>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</si>
  <si>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</si>
  <si>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</si>
  <si>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</si>
  <si>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</si>
  <si>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</si>
  <si>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</si>
  <si>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</si>
  <si>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</si>
  <si>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</si>
  <si>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</si>
  <si>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</si>
  <si>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</si>
  <si>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</si>
  <si>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</si>
  <si>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</si>
  <si>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</si>
  <si>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</si>
  <si>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</si>
  <si>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</si>
  <si>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</si>
  <si>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</si>
  <si>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</si>
  <si>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</si>
  <si>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</si>
  <si>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</si>
  <si>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</si>
  <si>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</si>
  <si>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</si>
  <si>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</si>
  <si>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</si>
  <si>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</si>
  <si>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</si>
  <si>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</si>
  <si>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</si>
  <si>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</si>
  <si>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</si>
  <si>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</si>
  <si>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</si>
  <si>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</si>
  <si>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</si>
  <si>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</si>
  <si>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</si>
  <si>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</si>
  <si>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</si>
  <si>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</si>
  <si>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</si>
  <si>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</si>
  <si>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</si>
  <si>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</si>
  <si>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</si>
  <si>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</si>
  <si>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</si>
  <si>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</si>
  <si>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</si>
  <si>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</si>
  <si>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</si>
  <si>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</si>
  <si>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</si>
  <si>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</si>
  <si>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</si>
  <si>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</si>
  <si>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</si>
  <si>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</si>
  <si>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</si>
  <si>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</si>
  <si>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</si>
  <si>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</si>
  <si>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</si>
  <si>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</si>
  <si>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</si>
  <si>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</si>
  <si>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</si>
  <si>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</si>
  <si>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</si>
  <si>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</si>
  <si>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</si>
  <si>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</si>
  <si>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</si>
  <si>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</si>
  <si>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</si>
  <si>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</si>
  <si>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</si>
  <si>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</si>
  <si>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</si>
  <si>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</si>
  <si>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</si>
  <si>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</si>
  <si>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</si>
  <si>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</si>
  <si>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</si>
  <si>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</si>
  <si>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</si>
  <si>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</si>
  <si>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</si>
  <si>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</si>
  <si>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</si>
  <si>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</si>
  <si>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</si>
  <si>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</si>
  <si>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</si>
  <si>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</si>
  <si>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</si>
  <si>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</si>
  <si>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</si>
  <si>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</si>
  <si>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</si>
  <si>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</si>
  <si>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</si>
  <si>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</si>
  <si>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</si>
  <si>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</si>
  <si>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</si>
  <si>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</si>
  <si>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</si>
  <si>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</si>
  <si>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</si>
  <si>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</si>
  <si>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</si>
  <si>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</si>
  <si>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</si>
  <si>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</si>
  <si>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</si>
  <si>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</si>
  <si>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</si>
  <si>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</si>
  <si>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</si>
  <si>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</si>
  <si>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</si>
  <si>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</si>
  <si>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</si>
  <si>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</si>
  <si>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</si>
  <si>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</si>
  <si>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</si>
  <si>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</si>
  <si>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</si>
  <si>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</si>
  <si>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</si>
  <si>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</si>
  <si>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</si>
  <si>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</si>
  <si>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</si>
  <si>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</si>
  <si>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</si>
  <si>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</si>
  <si>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</si>
  <si>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</si>
  <si>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</si>
  <si>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</si>
  <si>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</si>
  <si>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</si>
  <si>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</si>
  <si>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</si>
  <si>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</si>
  <si>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</si>
  <si>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</si>
  <si>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</si>
  <si>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</si>
  <si>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</si>
  <si>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</si>
  <si>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</si>
  <si>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</si>
  <si>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</si>
  <si>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</si>
  <si>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</si>
  <si>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</si>
  <si>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</si>
  <si>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</si>
  <si>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</si>
  <si>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</si>
  <si>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</si>
  <si>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</si>
  <si>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</si>
  <si>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</si>
  <si>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</si>
  <si>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</si>
  <si>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</si>
  <si>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</si>
  <si>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</si>
  <si>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</si>
  <si>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</si>
  <si>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</si>
  <si>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</si>
  <si>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</si>
  <si>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</si>
  <si>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</si>
  <si>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</si>
  <si>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</si>
  <si>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</si>
  <si>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</si>
  <si>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</si>
  <si>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</si>
  <si>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</si>
  <si>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</si>
  <si>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</si>
  <si>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</si>
  <si>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</si>
  <si>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</si>
  <si>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</si>
  <si>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</si>
  <si>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</si>
  <si>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</si>
  <si>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</si>
  <si>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</si>
  <si>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</si>
  <si>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</si>
  <si>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</si>
  <si>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</si>
  <si>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</si>
  <si>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</si>
  <si>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</si>
  <si>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</si>
  <si>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</si>
  <si>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</si>
  <si>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</si>
  <si>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</si>
  <si>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</si>
  <si>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</si>
  <si>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</si>
  <si>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</si>
  <si>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</si>
  <si>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</si>
  <si>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</si>
  <si>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</si>
  <si>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</si>
  <si>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</si>
  <si>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</si>
  <si>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</si>
  <si>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</si>
  <si>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</si>
  <si>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</si>
  <si>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</si>
  <si>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</si>
  <si>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</si>
  <si>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</si>
  <si>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</si>
  <si>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</si>
  <si>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</si>
  <si>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</si>
  <si>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</si>
  <si>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</si>
  <si>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</si>
  <si>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</si>
  <si>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</si>
  <si>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</si>
  <si>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</si>
  <si>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</si>
  <si>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</si>
  <si>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</si>
  <si>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</si>
  <si>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</si>
  <si>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</si>
  <si>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</si>
  <si>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</si>
  <si>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</si>
  <si>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</si>
  <si>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</si>
  <si>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</si>
  <si>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</si>
  <si>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</si>
  <si>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</si>
  <si>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</si>
  <si>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</si>
  <si>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</si>
  <si>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</si>
  <si>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</si>
  <si>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</si>
  <si>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</si>
  <si>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</si>
  <si>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</si>
  <si>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</si>
  <si>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</si>
  <si>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</si>
  <si>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</si>
  <si>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</si>
  <si>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</si>
  <si>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</si>
  <si>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</si>
  <si>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</si>
  <si>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</si>
  <si>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</si>
  <si>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</si>
  <si>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</si>
  <si>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</si>
  <si>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</si>
  <si>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</si>
  <si>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</si>
  <si>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</si>
  <si>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</si>
  <si>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</si>
  <si>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</si>
  <si>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</si>
  <si>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</si>
  <si>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</si>
  <si>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</si>
  <si>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</si>
  <si>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</si>
  <si>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</si>
  <si>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</si>
  <si>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</si>
  <si>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</si>
  <si>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</si>
  <si>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</si>
  <si>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</si>
  <si>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</si>
  <si>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</si>
  <si>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</si>
  <si>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</si>
  <si>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</si>
  <si>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</si>
  <si>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</si>
  <si>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</si>
  <si>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</si>
  <si>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</si>
  <si>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</si>
  <si>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</si>
  <si>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</si>
  <si>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</si>
  <si>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</si>
  <si>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</si>
  <si>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</si>
  <si>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</si>
  <si>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</si>
  <si>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</si>
  <si>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</si>
  <si>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</si>
  <si>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</si>
  <si>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</si>
  <si>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</si>
  <si>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</si>
  <si>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</si>
  <si>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</si>
  <si>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</si>
  <si>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</si>
  <si>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</si>
  <si>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</si>
  <si>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</si>
  <si>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</si>
  <si>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</si>
  <si>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</si>
  <si>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</si>
  <si>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</si>
  <si>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</si>
  <si>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</si>
  <si>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</si>
  <si>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</si>
  <si>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</si>
  <si>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</si>
  <si>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</si>
  <si>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</si>
  <si>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</si>
  <si>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</si>
  <si>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</si>
  <si>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</si>
  <si>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</si>
  <si>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</si>
  <si>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</si>
  <si>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</si>
  <si>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</si>
  <si>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</si>
  <si>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</si>
  <si>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</si>
  <si>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</si>
  <si>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</si>
  <si>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</si>
  <si>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</si>
  <si>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</si>
  <si>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</si>
  <si>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</si>
  <si>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</si>
  <si>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</si>
  <si>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</si>
  <si>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</si>
  <si>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</si>
  <si>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</si>
  <si>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</si>
  <si>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</si>
  <si>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</si>
  <si>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</si>
  <si>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</si>
  <si>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</si>
  <si>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</si>
  <si>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</si>
  <si>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</si>
  <si>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</si>
  <si>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</si>
  <si>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</si>
  <si>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</si>
  <si>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</si>
  <si>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</si>
  <si>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</si>
  <si>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</si>
  <si>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</si>
  <si>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</si>
  <si>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</si>
  <si>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</si>
  <si>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</si>
  <si>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</si>
  <si>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</si>
  <si>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</si>
  <si>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</si>
  <si>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</si>
  <si>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</si>
  <si>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</si>
  <si>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</si>
  <si>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</si>
  <si>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</si>
  <si>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</si>
  <si>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</si>
  <si>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</si>
  <si>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</si>
  <si>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</si>
  <si>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</si>
  <si>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</si>
  <si>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</si>
  <si>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</si>
  <si>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</si>
  <si>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</si>
  <si>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</si>
  <si>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</si>
  <si>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</si>
  <si>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</si>
  <si>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</si>
  <si>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</si>
  <si>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</si>
  <si>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</si>
  <si>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</si>
  <si>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</si>
  <si>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</si>
  <si>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</si>
  <si>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</si>
  <si>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</si>
  <si>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</si>
  <si>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</si>
  <si>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</si>
  <si>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</si>
  <si>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</si>
  <si>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</si>
  <si>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</si>
  <si>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</si>
  <si>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</si>
  <si>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</si>
  <si>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</si>
  <si>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</si>
  <si>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</si>
  <si>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</si>
  <si>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</si>
  <si>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</si>
  <si>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</si>
  <si>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</si>
  <si>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</si>
  <si>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</si>
  <si>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</si>
  <si>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</si>
  <si>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</si>
  <si>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</si>
  <si>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</si>
  <si>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</si>
  <si>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</si>
  <si>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</si>
  <si>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</si>
  <si>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</si>
  <si>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</si>
  <si>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</si>
  <si>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</si>
  <si>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</si>
  <si>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</si>
  <si>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</si>
  <si>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</si>
  <si>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</si>
  <si>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</si>
  <si>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</si>
  <si>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</si>
  <si>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</si>
  <si>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</si>
  <si>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</si>
  <si>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</si>
  <si>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</si>
  <si>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</si>
  <si>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</si>
  <si>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</si>
  <si>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</si>
  <si>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</si>
  <si>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</si>
  <si>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</si>
  <si>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</si>
  <si>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</si>
  <si>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</si>
  <si>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</si>
  <si>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</si>
  <si>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</si>
  <si>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</si>
  <si>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</si>
  <si>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</si>
  <si>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</si>
  <si>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</si>
  <si>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</si>
  <si>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</si>
  <si>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</si>
  <si>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</si>
  <si>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</si>
  <si>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</si>
  <si>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</si>
  <si>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</si>
  <si>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</si>
  <si>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</si>
  <si>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</si>
  <si>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</si>
  <si>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</si>
  <si>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</si>
  <si>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</si>
  <si>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</si>
  <si>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</si>
  <si>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</si>
  <si>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</si>
  <si>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</si>
  <si>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</si>
  <si>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</si>
  <si>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</si>
  <si>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</si>
  <si>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</si>
  <si>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</si>
  <si>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</si>
  <si>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</si>
  <si>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</si>
  <si>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</si>
  <si>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</si>
  <si>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</si>
  <si>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</si>
  <si>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</si>
  <si>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</si>
  <si>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</si>
  <si>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</si>
  <si>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</si>
  <si>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</si>
  <si>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</si>
  <si>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</si>
  <si>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</si>
  <si>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</si>
  <si>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</si>
  <si>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</si>
  <si>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</si>
  <si>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</si>
  <si>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</si>
  <si>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</si>
  <si>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</si>
  <si>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</si>
  <si>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</si>
  <si>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</si>
  <si>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</si>
  <si>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</si>
  <si>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</si>
  <si>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</si>
  <si>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</si>
  <si>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</si>
  <si>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</si>
  <si>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</si>
  <si>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</si>
  <si>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</si>
  <si>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</si>
  <si>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</si>
  <si>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</si>
  <si>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</si>
  <si>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</si>
  <si>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</si>
  <si>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</si>
  <si>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</si>
  <si>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</si>
  <si>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</si>
  <si>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</si>
  <si>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</si>
  <si>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</si>
  <si>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</si>
  <si>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</si>
  <si>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</si>
  <si>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</si>
  <si>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</si>
  <si>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</si>
  <si>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HEICO OHMITE LLC</t>
  </si>
  <si>
    <t>062478268</t>
  </si>
  <si>
    <t>DUNS</t>
  </si>
  <si>
    <t>27501 Bella Vista Parkway, Warrenville IL, 60555  USA</t>
  </si>
  <si>
    <t>Martin Portilla</t>
  </si>
  <si>
    <t>1-847-258-0300</t>
  </si>
  <si>
    <t>mportilla@ohmite.com</t>
  </si>
  <si>
    <t>Compliance Administrator</t>
  </si>
  <si>
    <t>Smelter MSC is using raw materials originated from DRC or adjoining countries under iTSCi program. MSC is already validated as CFS certified smelter. Smelter ID: CID001105 CM Policy: https://www.msmelt.com/policy-on-conflict-minerals.php</t>
  </si>
  <si>
    <t>100%</t>
  </si>
  <si>
    <t>https://www.ohmite.com/assets/files/conflict_materials.pdf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</si>
</sst>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a@ohmi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hmite.com/assets/files/conflict_materials.pdf" TargetMode="External"/><Relationship Id="rId4" Type="http://schemas.openxmlformats.org/officeDocument/2006/relationships/hyperlink" Target="mailto:mportilla@ohmi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D5C0FD6-1334-4A27-932D-9FCF9204AD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6128BE-CDB2-410A-B5D5-73760F3E8AD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C1" sqref="C1"/>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F2" sqref="F2"/>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I9" sqref="I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45587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40.5" customHeight="1">
      <c r="A39" s="41"/>
      <c r="B39" s="40" t="str">
        <f ca="1">OFFSET(L!$C$1,MATCH("Declaration"&amp;ADDRESS(ROW(),COLUMN(),4),L!$A:$A,0)-1,SL,,)&amp;P39</f>
        <v>Tin  (*)</v>
      </c>
      <c r="C39" s="10"/>
      <c r="D39" s="326" t="s">
        <v>484</v>
      </c>
      <c r="E39" s="327"/>
      <c r="F39" s="47"/>
      <c r="G39" s="328" t="s">
        <v>15863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F49B201-F9B0-443F-82CD-12F149195AA7}"/>
    <hyperlink ref="D20" r:id="rId4" xr:uid="{98FC82B0-C469-4474-B832-001630CAF90D}"/>
    <hyperlink ref="G77" r:id="rId5" xr:uid="{64BF627D-8190-4471-84B5-72E27441521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2" sqref="A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5"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35" ca="1" si="3">IF(AND(C6="Smelter not listed",OR(LEN(D6)=0,LEN(E6)=0)),1,0)</f>
        <v>0</v>
      </c>
      <c r="AB6" s="228" t="str">
        <f t="shared" ref="AB6:AB35" ca="1" si="4">B6&amp;C6</f>
        <v>TinAlpha</v>
      </c>
    </row>
    <row r="7" spans="1:34" s="227" customFormat="1" ht="20.100000000000001" customHeight="1">
      <c r="A7" s="262" t="s">
        <v>1398</v>
      </c>
      <c r="B7" s="182" t="str">
        <f ca="1">IF(LEN(A7)=0,"",INDEX('Smelter Look-up'!$A:$A,MATCH($A7,'Smelter Look-up'!$E:$E,0)))</f>
        <v>Tin</v>
      </c>
      <c r="C7" s="186" t="str">
        <f ca="1">IF(LEN(A7)=0,"",INDEX('Smelter Look-up'!$C:$C,MATCH($A7,'Smelter Look-up'!$E:$E,0)))</f>
        <v>Dowa</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2"/>
        <v>JP</v>
      </c>
      <c r="T7" s="181" t="str">
        <f ca="1">IF(B7="","",IF(ISERROR(MATCH($J7,SorP!$B$1:$B$6226,0)),"",INDIRECT("'SorP'!$A$"&amp;MATCH($S7&amp;$J7,SorP!C:C,0))))</f>
        <v>JP-05</v>
      </c>
      <c r="U7" s="201"/>
      <c r="V7" s="226">
        <f ca="1">IF(C7="",NA(),IF(OR(C7="Smelter not listed",C7="Smelter not yet identified"),MATCH($B7&amp;$D7,'Smelter Look-up'!$J:$J,0),MATCH($B7&amp;$C7,'Smelter Look-up'!$J:$J,0)))</f>
        <v>429</v>
      </c>
      <c r="X7" s="227">
        <f t="shared" ca="1" si="3"/>
        <v>0</v>
      </c>
      <c r="AB7" s="228" t="str">
        <f t="shared" ca="1" si="4"/>
        <v>TinDowa</v>
      </c>
    </row>
    <row r="8" spans="1:34" s="227" customFormat="1" ht="20.100000000000001" customHeight="1">
      <c r="A8" s="262" t="s">
        <v>761</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 ca="1">IF(C8="",NA(),IF(OR(C8="Smelter not listed",C8="Smelter not yet identified"),MATCH($B8&amp;$D8,'Smelter Look-up'!$J:$J,0),MATCH($B8&amp;$C8,'Smelter Look-up'!$J:$J,0)))</f>
        <v>442</v>
      </c>
      <c r="X8" s="227">
        <f t="shared" ca="1" si="3"/>
        <v>0</v>
      </c>
      <c r="AB8" s="228" t="str">
        <f t="shared" ca="1" si="4"/>
        <v>TinFenix Metals</v>
      </c>
    </row>
    <row r="9" spans="1:34" s="227" customFormat="1" ht="20.100000000000001" customHeight="1">
      <c r="A9" s="262" t="s">
        <v>762</v>
      </c>
      <c r="B9" s="182" t="str">
        <f ca="1">IF(LEN(A9)=0,"",INDEX('Smelter Look-up'!$A:$A,MATCH($A9,'Smelter Look-up'!$E:$E,0)))</f>
        <v>Tin</v>
      </c>
      <c r="C9" s="186" t="str">
        <f ca="1">IF(LEN(A9)=0,"",INDEX('Smelter Look-up'!$C:$C,MATCH($A9,'Smelter Look-up'!$E:$E,0)))</f>
        <v>Gejiu Non-Ferrous Metal Processing Co., Ltd.</v>
      </c>
      <c r="D9" s="230"/>
      <c r="E9" s="182" t="str">
        <f ca="1">IF(ISERROR($V9),"",OFFSET('Smelter Look-up'!$D$4,$V9-4,0)&amp;"")</f>
        <v>CHINA</v>
      </c>
      <c r="F9" s="182" t="str">
        <f ca="1">IF(ISERROR($V9),"",OFFSET('Smelter Look-up'!$E$4,$V9-4,0))</f>
        <v>CID000538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Gejiu Non-Ferrous Metal Processing Co., Ltd.</v>
      </c>
      <c r="S9" s="181" t="str">
        <f t="shared" ca="1" si="2"/>
        <v>CN</v>
      </c>
      <c r="T9" s="181" t="str">
        <f ca="1">IF(B9="","",IF(ISERROR(MATCH($J9,SorP!$B$1:$B$6226,0)),"",INDIRECT("'SorP'!$A$"&amp;MATCH($S9&amp;$J9,SorP!C:C,0))))</f>
        <v>CN-YN</v>
      </c>
      <c r="U9" s="201"/>
      <c r="V9" s="226">
        <f ca="1">IF(C9="",NA(),IF(OR(C9="Smelter not listed",C9="Smelter not yet identified"),MATCH($B9&amp;$D9,'Smelter Look-up'!$J:$J,0),MATCH($B9&amp;$C9,'Smelter Look-up'!$J:$J,0)))</f>
        <v>448</v>
      </c>
      <c r="X9" s="227">
        <f t="shared" ca="1" si="3"/>
        <v>0</v>
      </c>
      <c r="AB9" s="228" t="str">
        <f t="shared" ca="1" si="4"/>
        <v>TinGejiu Non-Ferrous Metal Processing Co., Ltd.</v>
      </c>
    </row>
    <row r="10" spans="1:34" s="227" customFormat="1" ht="20.100000000000001" customHeight="1">
      <c r="A10" s="262" t="s">
        <v>765</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 ca="1">IF(C10="",NA(),IF(OR(C10="Smelter not listed",C10="Smelter not yet identified"),MATCH($B10&amp;$D10,'Smelter Look-up'!$J:$J,0),MATCH($B10&amp;$C10,'Smelter Look-up'!$J:$J,0)))</f>
        <v>414</v>
      </c>
      <c r="X10" s="227">
        <f t="shared" ca="1" si="3"/>
        <v>0</v>
      </c>
      <c r="AB10" s="228" t="str">
        <f t="shared" ca="1" si="4"/>
        <v>TinChina Tin Group Co., Ltd.</v>
      </c>
    </row>
    <row r="11" spans="1:34" s="227" customFormat="1" ht="20.100000000000001" customHeight="1">
      <c r="A11" s="262" t="s">
        <v>766</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 ca="1">IF(C11="",NA(),IF(OR(C11="Smelter not listed",C11="Smelter not yet identified"),MATCH($B11&amp;$D11,'Smelter Look-up'!$J:$J,0),MATCH($B11&amp;$C11,'Smelter Look-up'!$J:$J,0)))</f>
        <v>474</v>
      </c>
      <c r="X11" s="227">
        <f t="shared" ca="1" si="3"/>
        <v>0</v>
      </c>
      <c r="AB11" s="228" t="str">
        <f t="shared" ca="1" si="4"/>
        <v>TinMalaysia Smelting Corporation (MSC)</v>
      </c>
    </row>
    <row r="12" spans="1:34" s="227" customFormat="1" ht="20.100000000000001" customHeight="1">
      <c r="A12" s="262" t="s">
        <v>1767</v>
      </c>
      <c r="B12" s="182" t="str">
        <f ca="1">IF(LEN(A12)=0,"",INDEX('Smelter Look-up'!$A:$A,MATCH($A12,'Smelter Look-up'!$E:$E,0)))</f>
        <v>Tin</v>
      </c>
      <c r="C12" s="186" t="str">
        <f ca="1">IF(LEN(A12)=0,"",INDEX('Smelter Look-up'!$C:$C,MATCH($A12,'Smelter Look-up'!$E:$E,0)))</f>
        <v>Metallic Resources, Inc.</v>
      </c>
      <c r="D12" s="230"/>
      <c r="E12" s="182" t="str">
        <f ca="1">IF(ISERROR($V12),"",OFFSET('Smelter Look-up'!$D$4,$V12-4,0)&amp;"")</f>
        <v>UNITED STATES OF AMERICA</v>
      </c>
      <c r="F12" s="182" t="str">
        <f ca="1">IF(ISERROR($V12),"",OFFSET('Smelter Look-up'!$E$4,$V12-4,0))</f>
        <v>CID001142</v>
      </c>
      <c r="G12" s="182" t="str">
        <f ca="1">IF(C12=$X$4,IF(ISERROR($V12),"Enter smelter details","RMI"),IF(ISERROR($V12),"",OFFSET('Smelter Look-up'!$F$4,$V12-4,0)))</f>
        <v>RMI</v>
      </c>
      <c r="H12" s="183">
        <f ca="1">IF(ISERROR($V12),"",OFFSET('Smelter Look-up'!$G$4,$V12-4,0))</f>
        <v>0</v>
      </c>
      <c r="I12" s="184" t="str">
        <f ca="1">IF(ISERROR($V12),"",OFFSET('Smelter Look-up'!$H$4,$V12-4,0))</f>
        <v>Twinsburg</v>
      </c>
      <c r="J12" s="184" t="str">
        <f ca="1">IF(ISERROR($V12),"",OFFSET('Smelter Look-up'!$I$4,$V12-4,0))</f>
        <v>Ohio</v>
      </c>
      <c r="K12" s="224"/>
      <c r="L12" s="224"/>
      <c r="M12" s="224"/>
      <c r="N12" s="224"/>
      <c r="O12" s="224"/>
      <c r="P12" s="185"/>
      <c r="Q12" s="225"/>
      <c r="R12" s="182" t="str">
        <f ca="1">IF(ISERROR($V12),"",OFFSET('Smelter Look-up'!$C$4,$V12-4,0)&amp;"")</f>
        <v>Metallic Resources, Inc.</v>
      </c>
      <c r="S12" s="181" t="str">
        <f t="shared" ca="1" si="2"/>
        <v>US</v>
      </c>
      <c r="T12" s="181" t="str">
        <f ca="1">IF(B12="","",IF(ISERROR(MATCH($J12,SorP!$B$1:$B$6226,0)),"",INDIRECT("'SorP'!$A$"&amp;MATCH($S12&amp;$J12,SorP!C:C,0))))</f>
        <v>US-OH</v>
      </c>
      <c r="U12" s="201"/>
      <c r="V12" s="226">
        <f ca="1">IF(C12="",NA(),IF(OR(C12="Smelter not listed",C12="Smelter not yet identified"),MATCH($B12&amp;$D12,'Smelter Look-up'!$J:$J,0),MATCH($B12&amp;$C12,'Smelter Look-up'!$J:$J,0)))</f>
        <v>479</v>
      </c>
      <c r="X12" s="227">
        <f t="shared" ca="1" si="3"/>
        <v>0</v>
      </c>
      <c r="AB12" s="228" t="str">
        <f t="shared" ca="1" si="4"/>
        <v>TinMetallic Resources, Inc.</v>
      </c>
    </row>
    <row r="13" spans="1:34" s="227" customFormat="1" ht="20.100000000000001" customHeight="1">
      <c r="A13" s="262" t="s">
        <v>767</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c r="Q13" s="225"/>
      <c r="R13" s="182" t="str">
        <f ca="1">IF(ISERROR($V13),"",OFFSET('Smelter Look-up'!$C$4,$V13-4,0)&amp;"")</f>
        <v>Mineracao Taboca S.A.</v>
      </c>
      <c r="S13" s="181" t="str">
        <f t="shared" ca="1" si="2"/>
        <v>BR</v>
      </c>
      <c r="T13" s="181" t="str">
        <f ca="1">IF(B13="","",IF(ISERROR(MATCH($J13,SorP!$B$1:$B$6226,0)),"",INDIRECT("'SorP'!$A$"&amp;MATCH($S13&amp;$J13,SorP!C:C,0))))</f>
        <v>BR-SP</v>
      </c>
      <c r="U13" s="201"/>
      <c r="V13" s="226">
        <f ca="1">IF(C13="",NA(),IF(OR(C13="Smelter not listed",C13="Smelter not yet identified"),MATCH($B13&amp;$D13,'Smelter Look-up'!$J:$J,0),MATCH($B13&amp;$C13,'Smelter Look-up'!$J:$J,0)))</f>
        <v>482</v>
      </c>
      <c r="X13" s="227">
        <f t="shared" ca="1" si="3"/>
        <v>0</v>
      </c>
      <c r="AB13" s="228" t="str">
        <f t="shared" ca="1" si="4"/>
        <v>TinMineracao Taboca S.A.</v>
      </c>
    </row>
    <row r="14" spans="1:34" s="227" customFormat="1" ht="20.100000000000001" customHeight="1">
      <c r="A14" s="262" t="s">
        <v>768</v>
      </c>
      <c r="B14" s="182" t="str">
        <f ca="1">IF(LEN(A14)=0,"",INDEX('Smelter Look-up'!$A:$A,MATCH($A14,'Smelter Look-up'!$E:$E,0)))</f>
        <v>Tin</v>
      </c>
      <c r="C14" s="186" t="str">
        <f ca="1">IF(LEN(A14)=0,"",INDEX('Smelter Look-up'!$C:$C,MATCH($A14,'Smelter Look-up'!$E:$E,0)))</f>
        <v>Minsur</v>
      </c>
      <c r="D14" s="230"/>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4"/>
      <c r="L14" s="224"/>
      <c r="M14" s="224"/>
      <c r="N14" s="224"/>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 ca="1">IF(C14="",NA(),IF(OR(C14="Smelter not listed",C14="Smelter not yet identified"),MATCH($B14&amp;$D14,'Smelter Look-up'!$J:$J,0),MATCH($B14&amp;$C14,'Smelter Look-up'!$J:$J,0)))</f>
        <v>487</v>
      </c>
      <c r="X14" s="227">
        <f t="shared" ca="1" si="3"/>
        <v>0</v>
      </c>
      <c r="AB14" s="228" t="str">
        <f t="shared" ca="1" si="4"/>
        <v>TinMinsur</v>
      </c>
    </row>
    <row r="15" spans="1:34" s="227" customFormat="1" ht="20.100000000000001" customHeight="1">
      <c r="A15" s="262" t="s">
        <v>769</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Asago</v>
      </c>
      <c r="J15" s="184" t="str">
        <f ca="1">IF(ISERROR($V15),"",OFFSET('Smelter Look-up'!$I$4,$V15-4,0))</f>
        <v>Hyogo</v>
      </c>
      <c r="K15" s="224"/>
      <c r="L15" s="224"/>
      <c r="M15" s="224"/>
      <c r="N15" s="224"/>
      <c r="O15" s="224"/>
      <c r="P15" s="185"/>
      <c r="Q15" s="225"/>
      <c r="R15" s="182" t="str">
        <f ca="1">IF(ISERROR($V15),"",OFFSET('Smelter Look-up'!$C$4,$V15-4,0)&amp;"")</f>
        <v>Mitsubishi Materials Corporation</v>
      </c>
      <c r="S15" s="181" t="str">
        <f t="shared" ca="1" si="2"/>
        <v>JP</v>
      </c>
      <c r="T15" s="181" t="str">
        <f ca="1">IF(B15="","",IF(ISERROR(MATCH($J15,SorP!$B$1:$B$6226,0)),"",INDIRECT("'SorP'!$A$"&amp;MATCH($S15&amp;$J15,SorP!C:C,0))))</f>
        <v>JP-28</v>
      </c>
      <c r="U15" s="201"/>
      <c r="V15" s="226">
        <f ca="1">IF(C15="",NA(),IF(OR(C15="Smelter not listed",C15="Smelter not yet identified"),MATCH($B15&amp;$D15,'Smelter Look-up'!$J:$J,0),MATCH($B15&amp;$C15,'Smelter Look-up'!$J:$J,0)))</f>
        <v>488</v>
      </c>
      <c r="X15" s="227">
        <f t="shared" ca="1" si="3"/>
        <v>0</v>
      </c>
      <c r="AB15" s="228" t="str">
        <f t="shared" ca="1" si="4"/>
        <v>TinMitsubishi Materials Corporation</v>
      </c>
    </row>
    <row r="16" spans="1:34" s="227" customFormat="1" ht="20.100000000000001" customHeight="1">
      <c r="A16" s="262" t="s">
        <v>1774</v>
      </c>
      <c r="B16" s="182" t="str">
        <f ca="1">IF(LEN(A16)=0,"",INDEX('Smelter Look-up'!$A:$A,MATCH($A16,'Smelter Look-up'!$E:$E,0)))</f>
        <v>Tin</v>
      </c>
      <c r="C16" s="186" t="str">
        <f ca="1">IF(LEN(A16)=0,"",INDEX('Smelter Look-up'!$C:$C,MATCH($A16,'Smelter Look-up'!$E:$E,0)))</f>
        <v>Jiangxi New Nanshan Technology Ltd.</v>
      </c>
      <c r="D16" s="230"/>
      <c r="E16" s="182" t="str">
        <f ca="1">IF(ISERROR($V16),"",OFFSET('Smelter Look-up'!$D$4,$V16-4,0)&amp;"")</f>
        <v>CHINA</v>
      </c>
      <c r="F16" s="182" t="str">
        <f ca="1">IF(ISERROR($V16),"",OFFSET('Smelter Look-up'!$E$4,$V16-4,0))</f>
        <v>CID001231</v>
      </c>
      <c r="G16" s="182" t="str">
        <f ca="1">IF(C16=$X$4,IF(ISERROR($V16),"Enter smelter details","RMI"),IF(ISERROR($V16),"",OFFSET('Smelter Look-up'!$F$4,$V16-4,0)))</f>
        <v>RMI</v>
      </c>
      <c r="H16" s="183">
        <f ca="1">IF(ISERROR($V16),"",OFFSET('Smelter Look-up'!$G$4,$V16-4,0))</f>
        <v>0</v>
      </c>
      <c r="I16" s="184" t="str">
        <f ca="1">IF(ISERROR($V16),"",OFFSET('Smelter Look-up'!$H$4,$V16-4,0))</f>
        <v>Ganzhou</v>
      </c>
      <c r="J16" s="184" t="str">
        <f ca="1">IF(ISERROR($V16),"",OFFSET('Smelter Look-up'!$I$4,$V16-4,0))</f>
        <v>Jiangxi Sheng</v>
      </c>
      <c r="K16" s="224"/>
      <c r="L16" s="224"/>
      <c r="M16" s="224"/>
      <c r="N16" s="224"/>
      <c r="O16" s="224"/>
      <c r="P16" s="185"/>
      <c r="Q16" s="225"/>
      <c r="R16" s="182" t="str">
        <f ca="1">IF(ISERROR($V16),"",OFFSET('Smelter Look-up'!$C$4,$V16-4,0)&amp;"")</f>
        <v>Jiangxi New Nanshan Technology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464</v>
      </c>
      <c r="X16" s="227">
        <f t="shared" ca="1" si="3"/>
        <v>0</v>
      </c>
      <c r="AB16" s="228" t="str">
        <f t="shared" ca="1" si="4"/>
        <v>TinJiangxi New Nanshan Technology Ltd.</v>
      </c>
    </row>
    <row r="17" spans="1:28" s="227" customFormat="1" ht="20.100000000000001" customHeight="1">
      <c r="A17" s="262" t="s">
        <v>771</v>
      </c>
      <c r="B17" s="182" t="str">
        <f ca="1">IF(LEN(A17)=0,"",INDEX('Smelter Look-up'!$A:$A,MATCH($A17,'Smelter Look-up'!$E:$E,0)))</f>
        <v>Tin</v>
      </c>
      <c r="C17" s="186" t="str">
        <f ca="1">IF(LEN(A17)=0,"",INDEX('Smelter Look-up'!$C:$C,MATCH($A17,'Smelter Look-up'!$E:$E,0)))</f>
        <v>O.M. Manufacturing (Thailand) Co., Ltd.</v>
      </c>
      <c r="D17" s="230"/>
      <c r="E17" s="182" t="str">
        <f ca="1">IF(ISERROR($V17),"",OFFSET('Smelter Look-up'!$D$4,$V17-4,0)&amp;"")</f>
        <v>THAILAND</v>
      </c>
      <c r="F17" s="182" t="str">
        <f ca="1">IF(ISERROR($V17),"",OFFSET('Smelter Look-up'!$E$4,$V17-4,0))</f>
        <v>CID001314</v>
      </c>
      <c r="G17" s="182" t="str">
        <f ca="1">IF(C17=$X$4,IF(ISERROR($V17),"Enter smelter details","RMI"),IF(ISERROR($V17),"",OFFSET('Smelter Look-up'!$F$4,$V17-4,0)))</f>
        <v>RMI</v>
      </c>
      <c r="H17" s="183">
        <f ca="1">IF(ISERROR($V17),"",OFFSET('Smelter Look-up'!$G$4,$V17-4,0))</f>
        <v>0</v>
      </c>
      <c r="I17" s="184" t="str">
        <f ca="1">IF(ISERROR($V17),"",OFFSET('Smelter Look-up'!$H$4,$V17-4,0))</f>
        <v>Nongkham Sriracha</v>
      </c>
      <c r="J17" s="184" t="str">
        <f ca="1">IF(ISERROR($V17),"",OFFSET('Smelter Look-up'!$I$4,$V17-4,0))</f>
        <v>Chon Buri</v>
      </c>
      <c r="K17" s="224"/>
      <c r="L17" s="224"/>
      <c r="M17" s="224"/>
      <c r="N17" s="224"/>
      <c r="O17" s="224"/>
      <c r="P17" s="185"/>
      <c r="Q17" s="225"/>
      <c r="R17" s="182" t="str">
        <f ca="1">IF(ISERROR($V17),"",OFFSET('Smelter Look-up'!$C$4,$V17-4,0)&amp;"")</f>
        <v>O.M. Manufacturing (Thailand) Co., Ltd.</v>
      </c>
      <c r="S17" s="181" t="str">
        <f t="shared" ca="1" si="2"/>
        <v>TH</v>
      </c>
      <c r="T17" s="181" t="str">
        <f ca="1">IF(B17="","",IF(ISERROR(MATCH($J17,SorP!$B$1:$B$6226,0)),"",INDIRECT("'SorP'!$A$"&amp;MATCH($S17&amp;$J17,SorP!C:C,0))))</f>
        <v>TH-20</v>
      </c>
      <c r="U17" s="201"/>
      <c r="V17" s="226">
        <f ca="1">IF(C17="",NA(),IF(OR(C17="Smelter not listed",C17="Smelter not yet identified"),MATCH($B17&amp;$D17,'Smelter Look-up'!$J:$J,0),MATCH($B17&amp;$C17,'Smelter Look-up'!$J:$J,0)))</f>
        <v>496</v>
      </c>
      <c r="X17" s="227">
        <f t="shared" ca="1" si="3"/>
        <v>0</v>
      </c>
      <c r="AB17" s="228" t="str">
        <f t="shared" ca="1" si="4"/>
        <v>TinO.M. Manufacturing (Thailand) Co., Ltd.</v>
      </c>
    </row>
    <row r="18" spans="1:28" s="227" customFormat="1" ht="20.100000000000001" customHeight="1">
      <c r="A18" s="181" t="s">
        <v>772</v>
      </c>
      <c r="B18" s="182" t="str">
        <f ca="1">IF(LEN(A18)=0,"",INDEX('Smelter Look-up'!$A:$A,MATCH($A18,'Smelter Look-up'!$E:$E,0)))</f>
        <v>Tin</v>
      </c>
      <c r="C18" s="186" t="str">
        <f ca="1">IF(LEN(A18)=0,"",INDEX('Smelter Look-up'!$C:$C,MATCH($A18,'Smelter Look-up'!$E:$E,0)))</f>
        <v>Operaciones Metalurgicas S.A.</v>
      </c>
      <c r="D18" s="230"/>
      <c r="E18" s="182" t="str">
        <f ca="1">IF(ISERROR($V18),"",OFFSET('Smelter Look-up'!$D$4,$V18-4,0)&amp;"")</f>
        <v>BOLIVIA (PLURINATIONAL STATE OF)</v>
      </c>
      <c r="F18" s="182" t="str">
        <f ca="1">IF(ISERROR($V18),"",OFFSET('Smelter Look-up'!$E$4,$V18-4,0))</f>
        <v>CID001337</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Operaciones Metalurgicas S.A.</v>
      </c>
      <c r="S18" s="181" t="str">
        <f t="shared" ca="1" si="2"/>
        <v>BO</v>
      </c>
      <c r="T18" s="181" t="str">
        <f ca="1">IF(B18="","",IF(ISERROR(MATCH($J18,SorP!$B$1:$B$6226,0)),"",INDIRECT("'SorP'!$A$"&amp;MATCH($S18&amp;$J18,SorP!C:C,0))))</f>
        <v>BO-O</v>
      </c>
      <c r="U18" s="201"/>
      <c r="V18" s="226">
        <f ca="1">IF(C18="",NA(),IF(OR(C18="Smelter not listed",C18="Smelter not yet identified"),MATCH($B18&amp;$D18,'Smelter Look-up'!$J:$J,0),MATCH($B18&amp;$C18,'Smelter Look-up'!$J:$J,0)))</f>
        <v>499</v>
      </c>
      <c r="X18" s="227">
        <f t="shared" ca="1" si="3"/>
        <v>0</v>
      </c>
      <c r="AB18" s="228" t="str">
        <f t="shared" ca="1" si="4"/>
        <v>TinOperaciones Metalurgicas S.A.</v>
      </c>
    </row>
    <row r="19" spans="1:28" s="227" customFormat="1" ht="102">
      <c r="A19" s="181" t="s">
        <v>15817</v>
      </c>
      <c r="B19" s="182" t="str">
        <f ca="1">IF(LEN(A19)=0,"",INDEX('Smelter Look-up'!$A:$A,MATCH($A19,'Smelter Look-up'!$E:$E,0)))</f>
        <v>Tin</v>
      </c>
      <c r="C19" s="186" t="str">
        <f ca="1">IF(LEN(A19)=0,"",INDEX('Smelter Look-up'!$C:$C,MATCH($A19,'Smelter Look-up'!$E:$E,0)))</f>
        <v>Malaysia Smelting Corporation Berhad (Port Klang)</v>
      </c>
      <c r="D19" s="230"/>
      <c r="E19" s="182" t="str">
        <f ca="1">IF(ISERROR($V19),"",OFFSET('Smelter Look-up'!$D$4,$V19-4,0)&amp;"")</f>
        <v>MALAYSIA</v>
      </c>
      <c r="F19" s="182" t="str">
        <f ca="1">IF(ISERROR($V19),"",OFFSET('Smelter Look-up'!$E$4,$V19-4,0))</f>
        <v>CID004434</v>
      </c>
      <c r="G19" s="182" t="str">
        <f ca="1">IF(C19=$X$4,IF(ISERROR($V19),"Enter smelter details","RMI"),IF(ISERROR($V19),"",OFFSET('Smelter Look-up'!$F$4,$V19-4,0)))</f>
        <v>RMI</v>
      </c>
      <c r="H19" s="183">
        <f ca="1">IF(ISERROR($V19),"",OFFSET('Smelter Look-up'!$G$4,$V19-4,0))</f>
        <v>0</v>
      </c>
      <c r="I19" s="184" t="str">
        <f ca="1">IF(ISERROR($V19),"",OFFSET('Smelter Look-up'!$H$4,$V19-4,0))</f>
        <v>Port Klang</v>
      </c>
      <c r="J19" s="184" t="str">
        <f ca="1">IF(ISERROR($V19),"",OFFSET('Smelter Look-up'!$I$4,$V19-4,0))</f>
        <v>Selangor</v>
      </c>
      <c r="K19" s="224"/>
      <c r="L19" s="224"/>
      <c r="M19" s="224"/>
      <c r="N19" s="224"/>
      <c r="O19" s="224"/>
      <c r="P19" s="185"/>
      <c r="Q19" s="225"/>
      <c r="R19" s="182" t="str">
        <f ca="1">IF(ISERROR($V19),"",OFFSET('Smelter Look-up'!$C$4,$V19-4,0)&amp;"")</f>
        <v>Malaysia Smelting Corporation Berhad (Port Klang)</v>
      </c>
      <c r="S19" s="181" t="str">
        <f t="shared" ca="1" si="2"/>
        <v>MY</v>
      </c>
      <c r="T19" s="181" t="str">
        <f ca="1">IF(B19="","",IF(ISERROR(MATCH($J19,SorP!$B$1:$B$6226,0)),"",INDIRECT("'SorP'!$A$"&amp;MATCH($S19&amp;$J19,SorP!C:C,0))))</f>
        <v>MY-10</v>
      </c>
      <c r="U19" s="201"/>
      <c r="V19" s="226">
        <f ca="1">IF(C19="",NA(),IF(OR(C19="Smelter not listed",C19="Smelter not yet identified"),MATCH($B19&amp;$D19,'Smelter Look-up'!$J:$J,0),MATCH($B19&amp;$C19,'Smelter Look-up'!$J:$J,0)))</f>
        <v>475</v>
      </c>
      <c r="X19" s="227">
        <f t="shared" ca="1" si="3"/>
        <v>0</v>
      </c>
      <c r="AB19" s="228" t="str">
        <f t="shared" ca="1" si="4"/>
        <v>TinMalaysia Smelting Corporation Berhad (Port Klang)</v>
      </c>
    </row>
    <row r="20" spans="1:28" s="227" customFormat="1" ht="63.75">
      <c r="A20" s="181" t="s">
        <v>15502</v>
      </c>
      <c r="B20" s="182" t="str">
        <f ca="1">IF(LEN(A20)=0,"",INDEX('Smelter Look-up'!$A:$A,MATCH($A20,'Smelter Look-up'!$E:$E,0)))</f>
        <v>Tin</v>
      </c>
      <c r="C20" s="186" t="str">
        <f ca="1">IF(LEN(A20)=0,"",INDEX('Smelter Look-up'!$C:$C,MATCH($A20,'Smelter Look-up'!$E:$E,0)))</f>
        <v>PT Premium Tin Indonesia</v>
      </c>
      <c r="D20" s="230"/>
      <c r="E20" s="182" t="str">
        <f ca="1">IF(ISERROR($V20),"",OFFSET('Smelter Look-up'!$D$4,$V20-4,0)&amp;"")</f>
        <v>INDONESIA</v>
      </c>
      <c r="F20" s="182" t="str">
        <f ca="1">IF(ISERROR($V20),"",OFFSET('Smelter Look-up'!$E$4,$V20-4,0))</f>
        <v>CID000313</v>
      </c>
      <c r="G20" s="182" t="str">
        <f ca="1">IF(C20=$X$4,IF(ISERROR($V20),"Enter smelter details","RMI"),IF(ISERROR($V20),"",OFFSET('Smelter Look-up'!$F$4,$V20-4,0)))</f>
        <v>RMI</v>
      </c>
      <c r="H20" s="183">
        <f ca="1">IF(ISERROR($V20),"",OFFSET('Smelter Look-up'!$G$4,$V20-4,0))</f>
        <v>0</v>
      </c>
      <c r="I20" s="184" t="str">
        <f ca="1">IF(ISERROR($V20),"",OFFSET('Smelter Look-up'!$H$4,$V20-4,0))</f>
        <v>Pangkalan Baru</v>
      </c>
      <c r="J20" s="184" t="str">
        <f ca="1">IF(ISERROR($V20),"",OFFSET('Smelter Look-up'!$I$4,$V20-4,0))</f>
        <v>Kepulauan Bangka Belitung</v>
      </c>
      <c r="K20" s="224"/>
      <c r="L20" s="224"/>
      <c r="M20" s="224"/>
      <c r="N20" s="224"/>
      <c r="O20" s="224"/>
      <c r="P20" s="185"/>
      <c r="Q20" s="225"/>
      <c r="R20" s="182" t="str">
        <f ca="1">IF(ISERROR($V20),"",OFFSET('Smelter Look-up'!$C$4,$V20-4,0)&amp;"")</f>
        <v>PT Premium Tin Indonesia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521</v>
      </c>
      <c r="X20" s="227">
        <f t="shared" ca="1" si="3"/>
        <v>0</v>
      </c>
      <c r="AB20" s="228" t="str">
        <f t="shared" ca="1" si="4"/>
        <v>TinPT Premium Tin Indonesia</v>
      </c>
    </row>
    <row r="21" spans="1:28" s="227" customFormat="1" ht="20.25" customHeight="1">
      <c r="A21" s="181" t="s">
        <v>774</v>
      </c>
      <c r="B21" s="182" t="str">
        <f ca="1">IF(LEN(A21)=0,"",INDEX('Smelter Look-up'!$A:$A,MATCH($A21,'Smelter Look-up'!$E:$E,0)))</f>
        <v>Tin</v>
      </c>
      <c r="C21" s="186" t="str">
        <f ca="1">IF(LEN(A21)=0,"",INDEX('Smelter Look-up'!$C:$C,MATCH($A21,'Smelter Look-up'!$E:$E,0)))</f>
        <v>PT Mitra Stania Prima</v>
      </c>
      <c r="D21" s="230"/>
      <c r="E21" s="182" t="str">
        <f ca="1">IF(ISERROR($V21),"",OFFSET('Smelter Look-up'!$D$4,$V21-4,0)&amp;"")</f>
        <v>INDONESIA</v>
      </c>
      <c r="F21" s="182" t="str">
        <f ca="1">IF(ISERROR($V21),"",OFFSET('Smelter Look-up'!$E$4,$V21-4,0))</f>
        <v>CID001453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Mitra Stania Prima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518</v>
      </c>
      <c r="X21" s="227">
        <f t="shared" ca="1" si="3"/>
        <v>0</v>
      </c>
      <c r="AB21" s="228" t="str">
        <f t="shared" ca="1" si="4"/>
        <v>TinPT Mitra Stania Prima</v>
      </c>
    </row>
    <row r="22" spans="1:28" s="227" customFormat="1" ht="20.25" customHeight="1">
      <c r="A22" s="181" t="s">
        <v>15826</v>
      </c>
      <c r="B22" s="182" t="str">
        <f ca="1">IF(LEN(A22)=0,"",INDEX('Smelter Look-up'!$A:$A,MATCH($A22,'Smelter Look-up'!$E:$E,0)))</f>
        <v>Tin</v>
      </c>
      <c r="C22" s="186" t="str">
        <f ca="1">IF(LEN(A22)=0,"",INDEX('Smelter Look-up'!$C:$C,MATCH($A22,'Smelter Look-up'!$E:$E,0)))</f>
        <v>Woodcross Smelting Company Limited</v>
      </c>
      <c r="D22" s="230"/>
      <c r="E22" s="182" t="s">
        <v>880</v>
      </c>
      <c r="F22" s="182" t="s">
        <v>15826</v>
      </c>
      <c r="G22" s="182" t="s">
        <v>13217</v>
      </c>
      <c r="H22" s="183" t="str">
        <f ca="1">IF(ISERROR($V22),"",OFFSET('Smelter Look-up'!$G$4,$V22-4,0))</f>
        <v/>
      </c>
      <c r="I22" s="184" t="s">
        <v>11836</v>
      </c>
      <c r="J22" s="184" t="s">
        <v>4810</v>
      </c>
      <c r="K22" s="224"/>
      <c r="L22" s="224"/>
      <c r="M22" s="224"/>
      <c r="N22" s="224"/>
      <c r="O22" s="224"/>
      <c r="P22" s="185"/>
      <c r="Q22" s="225"/>
      <c r="R22" s="182" t="str">
        <f ca="1">IF(ISERROR($V22),"",OFFSET('Smelter Look-up'!$C$4,$V22-4,0)&amp;"")</f>
        <v/>
      </c>
      <c r="S22" s="181" t="str">
        <f t="shared" ca="1" si="2"/>
        <v>UG</v>
      </c>
      <c r="T22" s="181" t="str">
        <f ca="1">IF(B22="","",IF(ISERROR(MATCH($J22,SorP!$B$1:$B$6226,0)),"",INDIRECT("'SorP'!$A$"&amp;MATCH($S22&amp;$J22,SorP!C:C,0))))</f>
        <v>UG-W</v>
      </c>
      <c r="U22" s="201"/>
      <c r="V22" s="226" t="e">
        <f ca="1">IF(C22="",NA(),IF(OR(C22="Smelter not listed",C22="Smelter not yet identified"),MATCH($B22&amp;$D22,'Smelter Look-up'!$J:$J,0),MATCH($B22&amp;$C22,'Smelter Look-up'!$J:$J,0)))</f>
        <v>#N/A</v>
      </c>
      <c r="X22" s="227">
        <f t="shared" ca="1" si="3"/>
        <v>0</v>
      </c>
      <c r="AB22" s="228" t="str">
        <f t="shared" ca="1" si="4"/>
        <v>TinWoodcross Smelting Company Limited</v>
      </c>
    </row>
    <row r="23" spans="1:28" s="227" customFormat="1" ht="20.25" customHeight="1">
      <c r="A23" s="181" t="s">
        <v>794</v>
      </c>
      <c r="B23" s="182" t="str">
        <f ca="1">IF(LEN(A23)=0,"",INDEX('Smelter Look-up'!$A:$A,MATCH($A23,'Smelter Look-up'!$E:$E,0)))</f>
        <v>Tin</v>
      </c>
      <c r="C23" s="186" t="str">
        <f ca="1">IF(LEN(A23)=0,"",INDEX('Smelter Look-up'!$C:$C,MATCH($A23,'Smelter Look-up'!$E:$E,0)))</f>
        <v>PT Timah Tbk Kundur</v>
      </c>
      <c r="D23" s="230"/>
      <c r="E23" s="182" t="str">
        <f ca="1">IF(ISERROR($V23),"",OFFSET('Smelter Look-up'!$D$4,$V23-4,0)&amp;"")</f>
        <v>INDONESIA</v>
      </c>
      <c r="F23" s="182" t="str">
        <f ca="1">IF(ISERROR($V23),"",OFFSET('Smelter Look-up'!$E$4,$V23-4,0))</f>
        <v>CID001477</v>
      </c>
      <c r="G23" s="182" t="str">
        <f ca="1">IF(C23=$X$4,IF(ISERROR($V23),"Enter smelter details","RMI"),IF(ISERROR($V23),"",OFFSET('Smelter Look-up'!$F$4,$V23-4,0)))</f>
        <v>RMI</v>
      </c>
      <c r="H23" s="183">
        <f ca="1">IF(ISERROR($V23),"",OFFSET('Smelter Look-up'!$G$4,$V23-4,0))</f>
        <v>0</v>
      </c>
      <c r="I23" s="184" t="str">
        <f ca="1">IF(ISERROR($V23),"",OFFSET('Smelter Look-up'!$H$4,$V23-4,0))</f>
        <v>Kundur</v>
      </c>
      <c r="J23" s="184" t="str">
        <f ca="1">IF(ISERROR($V23),"",OFFSET('Smelter Look-up'!$I$4,$V23-4,0))</f>
        <v>Riau</v>
      </c>
      <c r="K23" s="224"/>
      <c r="L23" s="224"/>
      <c r="M23" s="224"/>
      <c r="N23" s="224"/>
      <c r="O23" s="224"/>
      <c r="P23" s="185"/>
      <c r="Q23" s="225"/>
      <c r="R23" s="182" t="str">
        <f ca="1">IF(ISERROR($V23),"",OFFSET('Smelter Look-up'!$C$4,$V23-4,0)&amp;"")</f>
        <v>PT Timah Tbk Kundur</v>
      </c>
      <c r="S23" s="181" t="str">
        <f t="shared" ca="1" si="2"/>
        <v>ID</v>
      </c>
      <c r="T23" s="181" t="str">
        <f ca="1">IF(B23="","",IF(ISERROR(MATCH($J23,SorP!$B$1:$B$6226,0)),"",INDIRECT("'SorP'!$A$"&amp;MATCH($S23&amp;$J23,SorP!C:C,0))))</f>
        <v>ID-RI</v>
      </c>
      <c r="U23" s="201"/>
      <c r="V23" s="226">
        <f ca="1">IF(C23="",NA(),IF(OR(C23="Smelter not listed",C23="Smelter not yet identified"),MATCH($B23&amp;$D23,'Smelter Look-up'!$J:$J,0),MATCH($B23&amp;$C23,'Smelter Look-up'!$J:$J,0)))</f>
        <v>532</v>
      </c>
      <c r="X23" s="227">
        <f t="shared" ca="1" si="3"/>
        <v>0</v>
      </c>
      <c r="AB23" s="228" t="str">
        <f t="shared" ca="1" si="4"/>
        <v>TinPT Timah Tbk Kundur</v>
      </c>
    </row>
    <row r="24" spans="1:28" s="227" customFormat="1" ht="51">
      <c r="A24" s="181" t="s">
        <v>776</v>
      </c>
      <c r="B24" s="182" t="str">
        <f ca="1">IF(LEN(A24)=0,"",INDEX('Smelter Look-up'!$A:$A,MATCH($A24,'Smelter Look-up'!$E:$E,0)))</f>
        <v>Tin</v>
      </c>
      <c r="C24" s="186" t="str">
        <f ca="1">IF(LEN(A24)=0,"",INDEX('Smelter Look-up'!$C:$C,MATCH($A24,'Smelter Look-up'!$E:$E,0)))</f>
        <v>PT Timah Tbk Mentok</v>
      </c>
      <c r="D24" s="230"/>
      <c r="E24" s="182" t="str">
        <f ca="1">IF(ISERROR($V24),"",OFFSET('Smelter Look-up'!$D$4,$V24-4,0)&amp;"")</f>
        <v>INDONESIA</v>
      </c>
      <c r="F24" s="182" t="str">
        <f ca="1">IF(ISERROR($V24),"",OFFSET('Smelter Look-up'!$E$4,$V24-4,0))</f>
        <v>CID001482</v>
      </c>
      <c r="G24" s="182" t="str">
        <f ca="1">IF(C24=$X$4,IF(ISERROR($V24),"Enter smelter details","RMI"),IF(ISERROR($V24),"",OFFSET('Smelter Look-up'!$F$4,$V24-4,0)))</f>
        <v>RMI</v>
      </c>
      <c r="H24" s="183">
        <f ca="1">IF(ISERROR($V24),"",OFFSET('Smelter Look-up'!$G$4,$V24-4,0))</f>
        <v>0</v>
      </c>
      <c r="I24" s="184" t="str">
        <f ca="1">IF(ISERROR($V24),"",OFFSET('Smelter Look-up'!$H$4,$V24-4,0))</f>
        <v>Mentok</v>
      </c>
      <c r="J24" s="184" t="str">
        <f ca="1">IF(ISERROR($V24),"",OFFSET('Smelter Look-up'!$I$4,$V24-4,0))</f>
        <v>Kepulauan Bangka Belitung</v>
      </c>
      <c r="K24" s="224"/>
      <c r="L24" s="224"/>
      <c r="M24" s="224"/>
      <c r="N24" s="224"/>
      <c r="O24" s="224"/>
      <c r="P24" s="185"/>
      <c r="Q24" s="225"/>
      <c r="R24" s="182" t="str">
        <f ca="1">IF(ISERROR($V24),"",OFFSET('Smelter Look-up'!$C$4,$V24-4,0)&amp;"")</f>
        <v>PT Timah Tbk Mentok</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533</v>
      </c>
      <c r="X24" s="227">
        <f t="shared" ca="1" si="3"/>
        <v>0</v>
      </c>
      <c r="AB24" s="228" t="str">
        <f t="shared" ca="1" si="4"/>
        <v>TinPT Timah Tbk Mentok</v>
      </c>
    </row>
    <row r="25" spans="1:28" s="227" customFormat="1" ht="25.5">
      <c r="A25" s="181" t="s">
        <v>778</v>
      </c>
      <c r="B25" s="182" t="str">
        <f ca="1">IF(LEN(A25)=0,"",INDEX('Smelter Look-up'!$A:$A,MATCH($A25,'Smelter Look-up'!$E:$E,0)))</f>
        <v>Tin</v>
      </c>
      <c r="C25" s="186" t="str">
        <f ca="1">IF(LEN(A25)=0,"",INDEX('Smelter Look-up'!$C:$C,MATCH($A25,'Smelter Look-up'!$E:$E,0)))</f>
        <v>Rui Da Hung</v>
      </c>
      <c r="D25" s="230"/>
      <c r="E25" s="182" t="str">
        <f ca="1">IF(ISERROR($V25),"",OFFSET('Smelter Look-up'!$D$4,$V25-4,0)&amp;"")</f>
        <v>TAIWAN, PROVINCE OF CHINA</v>
      </c>
      <c r="F25" s="182" t="str">
        <f ca="1">IF(ISERROR($V25),"",OFFSET('Smelter Look-up'!$E$4,$V25-4,0))</f>
        <v>CID001539</v>
      </c>
      <c r="G25" s="182" t="str">
        <f ca="1">IF(C25=$X$4,IF(ISERROR($V25),"Enter smelter details","RMI"),IF(ISERROR($V25),"",OFFSET('Smelter Look-up'!$F$4,$V25-4,0)))</f>
        <v>RMI</v>
      </c>
      <c r="H25" s="183">
        <f ca="1">IF(ISERROR($V25),"",OFFSET('Smelter Look-up'!$G$4,$V25-4,0))</f>
        <v>0</v>
      </c>
      <c r="I25" s="184" t="str">
        <f ca="1">IF(ISERROR($V25),"",OFFSET('Smelter Look-up'!$H$4,$V25-4,0))</f>
        <v>Longtan Shiang Taoyuan</v>
      </c>
      <c r="J25" s="184" t="str">
        <f ca="1">IF(ISERROR($V25),"",OFFSET('Smelter Look-up'!$I$4,$V25-4,0))</f>
        <v>Taoyuan</v>
      </c>
      <c r="K25" s="224"/>
      <c r="L25" s="224"/>
      <c r="M25" s="224"/>
      <c r="N25" s="224"/>
      <c r="O25" s="224"/>
      <c r="P25" s="185"/>
      <c r="Q25" s="225"/>
      <c r="R25" s="182" t="str">
        <f ca="1">IF(ISERROR($V25),"",OFFSET('Smelter Look-up'!$C$4,$V25-4,0)&amp;"")</f>
        <v>Rui Da Hung</v>
      </c>
      <c r="S25" s="181" t="str">
        <f t="shared" ca="1" si="2"/>
        <v>TW</v>
      </c>
      <c r="T25" s="181" t="str">
        <f ca="1">IF(B25="","",IF(ISERROR(MATCH($J25,SorP!$B$1:$B$6226,0)),"",INDIRECT("'SorP'!$A$"&amp;MATCH($S25&amp;$J25,SorP!C:C,0))))</f>
        <v>TW-TAO</v>
      </c>
      <c r="U25" s="201"/>
      <c r="V25" s="226">
        <f ca="1">IF(C25="",NA(),IF(OR(C25="Smelter not listed",C25="Smelter not yet identified"),MATCH($B25&amp;$D25,'Smelter Look-up'!$J:$J,0),MATCH($B25&amp;$C25,'Smelter Look-up'!$J:$J,0)))</f>
        <v>541</v>
      </c>
      <c r="X25" s="227">
        <f t="shared" ca="1" si="3"/>
        <v>0</v>
      </c>
      <c r="AB25" s="228" t="str">
        <f t="shared" ca="1" si="4"/>
        <v>TinRui Da Hung</v>
      </c>
    </row>
    <row r="26" spans="1:28" s="227" customFormat="1" ht="20.25" customHeight="1">
      <c r="A26" s="181" t="s">
        <v>779</v>
      </c>
      <c r="B26" s="182" t="str">
        <f ca="1">IF(LEN(A26)=0,"",INDEX('Smelter Look-up'!$A:$A,MATCH($A26,'Smelter Look-up'!$E:$E,0)))</f>
        <v>Tin</v>
      </c>
      <c r="C26" s="186" t="str">
        <f ca="1">IF(LEN(A26)=0,"",INDEX('Smelter Look-up'!$C:$C,MATCH($A26,'Smelter Look-up'!$E:$E,0)))</f>
        <v>Thaisarco</v>
      </c>
      <c r="D26" s="230"/>
      <c r="E26" s="182" t="str">
        <f ca="1">IF(ISERROR($V26),"",OFFSET('Smelter Look-up'!$D$4,$V26-4,0)&amp;"")</f>
        <v>THAILAND</v>
      </c>
      <c r="F26" s="182" t="str">
        <f ca="1">IF(ISERROR($V26),"",OFFSET('Smelter Look-up'!$E$4,$V26-4,0))</f>
        <v>CID001898</v>
      </c>
      <c r="G26" s="182" t="str">
        <f ca="1">IF(C26=$X$4,IF(ISERROR($V26),"Enter smelter details","RMI"),IF(ISERROR($V26),"",OFFSET('Smelter Look-up'!$F$4,$V26-4,0)))</f>
        <v>RMI</v>
      </c>
      <c r="H26" s="183">
        <f ca="1">IF(ISERROR($V26),"",OFFSET('Smelter Look-up'!$G$4,$V26-4,0))</f>
        <v>0</v>
      </c>
      <c r="I26" s="184" t="str">
        <f ca="1">IF(ISERROR($V26),"",OFFSET('Smelter Look-up'!$H$4,$V26-4,0))</f>
        <v>Amphur Muang</v>
      </c>
      <c r="J26" s="184" t="str">
        <f ca="1">IF(ISERROR($V26),"",OFFSET('Smelter Look-up'!$I$4,$V26-4,0))</f>
        <v>Phuket</v>
      </c>
      <c r="K26" s="224"/>
      <c r="L26" s="224"/>
      <c r="M26" s="224"/>
      <c r="N26" s="224"/>
      <c r="O26" s="224"/>
      <c r="P26" s="185"/>
      <c r="Q26" s="225"/>
      <c r="R26" s="182" t="str">
        <f ca="1">IF(ISERROR($V26),"",OFFSET('Smelter Look-up'!$C$4,$V26-4,0)&amp;"")</f>
        <v>Thaisarco</v>
      </c>
      <c r="S26" s="181" t="str">
        <f t="shared" ca="1" si="2"/>
        <v>TH</v>
      </c>
      <c r="T26" s="181" t="str">
        <f ca="1">IF(B26="","",IF(ISERROR(MATCH($J26,SorP!$B$1:$B$6226,0)),"",INDIRECT("'SorP'!$A$"&amp;MATCH($S26&amp;$J26,SorP!C:C,0))))</f>
        <v>TH-83</v>
      </c>
      <c r="U26" s="201"/>
      <c r="V26" s="226">
        <f ca="1">IF(C26="",NA(),IF(OR(C26="Smelter not listed",C26="Smelter not yet identified"),MATCH($B26&amp;$D26,'Smelter Look-up'!$J:$J,0),MATCH($B26&amp;$C26,'Smelter Look-up'!$J:$J,0)))</f>
        <v>547</v>
      </c>
      <c r="X26" s="227">
        <f t="shared" ca="1" si="3"/>
        <v>0</v>
      </c>
      <c r="AB26" s="228" t="str">
        <f t="shared" ca="1" si="4"/>
        <v>TinThaisarco</v>
      </c>
    </row>
    <row r="27" spans="1:28" s="227" customFormat="1" ht="102">
      <c r="A27" s="181" t="s">
        <v>781</v>
      </c>
      <c r="B27" s="182" t="str">
        <f ca="1">IF(LEN(A27)=0,"",INDEX('Smelter Look-up'!$A:$A,MATCH($A27,'Smelter Look-up'!$E:$E,0)))</f>
        <v>Tin</v>
      </c>
      <c r="C27" s="186" t="str">
        <f ca="1">IF(LEN(A27)=0,"",INDEX('Smelter Look-up'!$C:$C,MATCH($A27,'Smelter Look-up'!$E:$E,0)))</f>
        <v>Yunnan Chengfeng Non-ferrous Metals Co., Ltd.</v>
      </c>
      <c r="D27" s="230"/>
      <c r="E27" s="182" t="str">
        <f ca="1">IF(ISERROR($V27),"",OFFSET('Smelter Look-up'!$D$4,$V27-4,0)&amp;"")</f>
        <v>CHINA</v>
      </c>
      <c r="F27" s="182" t="str">
        <f ca="1">IF(ISERROR($V27),"",OFFSET('Smelter Look-up'!$E$4,$V27-4,0))</f>
        <v>CID002158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c r="R27" s="182" t="str">
        <f ca="1">IF(ISERROR($V27),"",OFFSET('Smelter Look-up'!$C$4,$V27-4,0)&amp;"")</f>
        <v>Yunnan Chengfeng Non-ferrous Metals Co., Ltd.</v>
      </c>
      <c r="S27" s="181" t="str">
        <f t="shared" ca="1" si="2"/>
        <v>CN</v>
      </c>
      <c r="T27" s="181" t="str">
        <f ca="1">IF(B27="","",IF(ISERROR(MATCH($J27,SorP!$B$1:$B$6226,0)),"",INDIRECT("'SorP'!$A$"&amp;MATCH($S27&amp;$J27,SorP!C:C,0))))</f>
        <v>CN-YN</v>
      </c>
      <c r="U27" s="201"/>
      <c r="V27" s="226">
        <f ca="1">IF(C27="",NA(),IF(OR(C27="Smelter not listed",C27="Smelter not yet identified"),MATCH($B27&amp;$D27,'Smelter Look-up'!$J:$J,0),MATCH($B27&amp;$C27,'Smelter Look-up'!$J:$J,0)))</f>
        <v>565</v>
      </c>
      <c r="X27" s="227">
        <f t="shared" ca="1" si="3"/>
        <v>0</v>
      </c>
      <c r="AB27" s="228" t="str">
        <f t="shared" ca="1" si="4"/>
        <v>TinYunnan Chengfeng Non-ferrous Metals Co., Ltd.</v>
      </c>
    </row>
    <row r="28" spans="1:28" s="227" customFormat="1" ht="51">
      <c r="A28" s="181" t="s">
        <v>15448</v>
      </c>
      <c r="B28" s="182" t="str">
        <f ca="1">IF(LEN(A28)=0,"",INDEX('Smelter Look-up'!$A:$A,MATCH($A28,'Smelter Look-up'!$E:$E,0)))</f>
        <v>Tin</v>
      </c>
      <c r="C28" s="186" t="str">
        <f ca="1">IF(LEN(A28)=0,"",INDEX('Smelter Look-up'!$C:$C,MATCH($A28,'Smelter Look-up'!$E:$E,0)))</f>
        <v>PT Cipta Persada Mulia</v>
      </c>
      <c r="D28" s="230"/>
      <c r="E28" s="182" t="str">
        <f ca="1">IF(ISERROR($V28),"",OFFSET('Smelter Look-up'!$D$4,$V28-4,0)&amp;"")</f>
        <v>INDONESIA</v>
      </c>
      <c r="F28" s="182" t="str">
        <f ca="1">IF(ISERROR($V28),"",OFFSET('Smelter Look-up'!$E$4,$V28-4,0))</f>
        <v>CID002696</v>
      </c>
      <c r="G28" s="182" t="str">
        <f ca="1">IF(C28=$X$4,IF(ISERROR($V28),"Enter smelter details","RMI"),IF(ISERROR($V28),"",OFFSET('Smelter Look-up'!$F$4,$V28-4,0)))</f>
        <v>RMI</v>
      </c>
      <c r="H28" s="183">
        <f ca="1">IF(ISERROR($V28),"",OFFSET('Smelter Look-up'!$G$4,$V28-4,0))</f>
        <v>0</v>
      </c>
      <c r="I28" s="184" t="str">
        <f ca="1">IF(ISERROR($V28),"",OFFSET('Smelter Look-up'!$H$4,$V28-4,0))</f>
        <v>Batam</v>
      </c>
      <c r="J28" s="184" t="str">
        <f ca="1">IF(ISERROR($V28),"",OFFSET('Smelter Look-up'!$I$4,$V28-4,0))</f>
        <v>Kepulauan Riau</v>
      </c>
      <c r="K28" s="224"/>
      <c r="L28" s="224"/>
      <c r="M28" s="224"/>
      <c r="N28" s="224"/>
      <c r="O28" s="224"/>
      <c r="P28" s="185"/>
      <c r="Q28" s="225"/>
      <c r="R28" s="182" t="str">
        <f ca="1">IF(ISERROR($V28),"",OFFSET('Smelter Look-up'!$C$4,$V28-4,0)&amp;"")</f>
        <v>PT Cipta Persada Mulia</v>
      </c>
      <c r="S28" s="181" t="str">
        <f t="shared" ca="1" si="2"/>
        <v>ID</v>
      </c>
      <c r="T28" s="181" t="str">
        <f ca="1">IF(B28="","",IF(ISERROR(MATCH($J28,SorP!$B$1:$B$6226,0)),"",INDIRECT("'SorP'!$A$"&amp;MATCH($S28&amp;$J28,SorP!C:C,0))))</f>
        <v>ID-KR</v>
      </c>
      <c r="U28" s="201"/>
      <c r="V28" s="226">
        <f ca="1">IF(C28="",NA(),IF(OR(C28="Smelter not listed",C28="Smelter not yet identified"),MATCH($B28&amp;$D28,'Smelter Look-up'!$J:$J,0),MATCH($B28&amp;$C28,'Smelter Look-up'!$J:$J,0)))</f>
        <v>513</v>
      </c>
      <c r="X28" s="227">
        <f t="shared" ca="1" si="3"/>
        <v>0</v>
      </c>
      <c r="AB28" s="228" t="str">
        <f t="shared" ca="1" si="4"/>
        <v>TinPT Cipta Persada Mulia</v>
      </c>
    </row>
    <row r="29" spans="1:28" s="227" customFormat="1" ht="76.5">
      <c r="A29" s="181" t="s">
        <v>1800</v>
      </c>
      <c r="B29" s="182" t="str">
        <f ca="1">IF(LEN(A29)=0,"",INDEX('Smelter Look-up'!$A:$A,MATCH($A29,'Smelter Look-up'!$E:$E,0)))</f>
        <v>Tin</v>
      </c>
      <c r="C29" s="186" t="str">
        <f ca="1">IF(LEN(A29)=0,"",INDEX('Smelter Look-up'!$C:$C,MATCH($A29,'Smelter Look-up'!$E:$E,0)))</f>
        <v>Resind Industria e Comercio Ltda.</v>
      </c>
      <c r="D29" s="230"/>
      <c r="E29" s="182" t="str">
        <f ca="1">IF(ISERROR($V29),"",OFFSET('Smelter Look-up'!$D$4,$V29-4,0)&amp;"")</f>
        <v>BRAZIL</v>
      </c>
      <c r="F29" s="182" t="str">
        <f ca="1">IF(ISERROR($V29),"",OFFSET('Smelter Look-up'!$E$4,$V29-4,0))</f>
        <v>CID002706</v>
      </c>
      <c r="G29" s="182" t="str">
        <f ca="1">IF(C29=$X$4,IF(ISERROR($V29),"Enter smelter details","RMI"),IF(ISERROR($V29),"",OFFSET('Smelter Look-up'!$F$4,$V29-4,0)))</f>
        <v>RMI</v>
      </c>
      <c r="H29" s="183">
        <f ca="1">IF(ISERROR($V29),"",OFFSET('Smelter Look-up'!$G$4,$V29-4,0))</f>
        <v>0</v>
      </c>
      <c r="I29" s="184" t="str">
        <f ca="1">IF(ISERROR($V29),"",OFFSET('Smelter Look-up'!$H$4,$V29-4,0))</f>
        <v>São João del Rei</v>
      </c>
      <c r="J29" s="184" t="str">
        <f ca="1">IF(ISERROR($V29),"",OFFSET('Smelter Look-up'!$I$4,$V29-4,0))</f>
        <v>Minas gerais</v>
      </c>
      <c r="K29" s="224"/>
      <c r="L29" s="224"/>
      <c r="M29" s="224"/>
      <c r="N29" s="224"/>
      <c r="O29" s="224"/>
      <c r="P29" s="185"/>
      <c r="Q29" s="225"/>
      <c r="R29" s="182" t="str">
        <f ca="1">IF(ISERROR($V29),"",OFFSET('Smelter Look-up'!$C$4,$V29-4,0)&amp;"")</f>
        <v>Resind Industria e Comercio Ltda.</v>
      </c>
      <c r="S29" s="181" t="str">
        <f t="shared" ca="1" si="2"/>
        <v>BR</v>
      </c>
      <c r="T29" s="181" t="str">
        <f ca="1">IF(B29="","",IF(ISERROR(MATCH($J29,SorP!$B$1:$B$6226,0)),"",INDIRECT("'SorP'!$A$"&amp;MATCH($S29&amp;$J29,SorP!C:C,0))))</f>
        <v>BR-MG</v>
      </c>
      <c r="U29" s="201"/>
      <c r="V29" s="226">
        <f ca="1">IF(C29="",NA(),IF(OR(C29="Smelter not listed",C29="Smelter not yet identified"),MATCH($B29&amp;$D29,'Smelter Look-up'!$J:$J,0),MATCH($B29&amp;$C29,'Smelter Look-up'!$J:$J,0)))</f>
        <v>538</v>
      </c>
      <c r="X29" s="227">
        <f t="shared" ca="1" si="3"/>
        <v>0</v>
      </c>
      <c r="AB29" s="228" t="str">
        <f t="shared" ca="1" si="4"/>
        <v>TinResind Industria e Comercio Ltda.</v>
      </c>
    </row>
    <row r="30" spans="1:28" s="227" customFormat="1" ht="38.25">
      <c r="A30" s="181" t="s">
        <v>1801</v>
      </c>
      <c r="B30" s="182" t="str">
        <f ca="1">IF(LEN(A30)=0,"",INDEX('Smelter Look-up'!$A:$A,MATCH($A30,'Smelter Look-up'!$E:$E,0)))</f>
        <v>Tin</v>
      </c>
      <c r="C30" s="186" t="str">
        <f ca="1">IF(LEN(A30)=0,"",INDEX('Smelter Look-up'!$C:$C,MATCH($A30,'Smelter Look-up'!$E:$E,0)))</f>
        <v>Aurubis Beerse</v>
      </c>
      <c r="D30" s="230"/>
      <c r="E30" s="182" t="str">
        <f ca="1">IF(ISERROR($V30),"",OFFSET('Smelter Look-up'!$D$4,$V30-4,0)&amp;"")</f>
        <v>BELGIUM</v>
      </c>
      <c r="F30" s="182" t="str">
        <f ca="1">IF(ISERROR($V30),"",OFFSET('Smelter Look-up'!$E$4,$V30-4,0))</f>
        <v>CID002773</v>
      </c>
      <c r="G30" s="182" t="str">
        <f ca="1">IF(C30=$X$4,IF(ISERROR($V30),"Enter smelter details","RMI"),IF(ISERROR($V30),"",OFFSET('Smelter Look-up'!$F$4,$V30-4,0)))</f>
        <v>RMI</v>
      </c>
      <c r="H30" s="183">
        <f ca="1">IF(ISERROR($V30),"",OFFSET('Smelter Look-up'!$G$4,$V30-4,0))</f>
        <v>0</v>
      </c>
      <c r="I30" s="184" t="str">
        <f ca="1">IF(ISERROR($V30),"",OFFSET('Smelter Look-up'!$H$4,$V30-4,0))</f>
        <v>Beerse</v>
      </c>
      <c r="J30" s="184" t="str">
        <f ca="1">IF(ISERROR($V30),"",OFFSET('Smelter Look-up'!$I$4,$V30-4,0))</f>
        <v>Antwerpen</v>
      </c>
      <c r="K30" s="224"/>
      <c r="L30" s="224"/>
      <c r="M30" s="224"/>
      <c r="N30" s="224"/>
      <c r="O30" s="224"/>
      <c r="P30" s="185"/>
      <c r="Q30" s="225"/>
      <c r="R30" s="182" t="str">
        <f ca="1">IF(ISERROR($V30),"",OFFSET('Smelter Look-up'!$C$4,$V30-4,0)&amp;"")</f>
        <v>Aurubis Beerse</v>
      </c>
      <c r="S30" s="181" t="str">
        <f t="shared" ca="1" si="2"/>
        <v>BE</v>
      </c>
      <c r="T30" s="181" t="str">
        <f ca="1">IF(B30="","",IF(ISERROR(MATCH($J30,SorP!$B$1:$B$6226,0)),"",INDIRECT("'SorP'!$A$"&amp;MATCH($S30&amp;$J30,SorP!C:C,0))))</f>
        <v>BE-VAN</v>
      </c>
      <c r="U30" s="201"/>
      <c r="V30" s="226">
        <f ca="1">IF(C30="",NA(),IF(OR(C30="Smelter not listed",C30="Smelter not yet identified"),MATCH($B30&amp;$D30,'Smelter Look-up'!$J:$J,0),MATCH($B30&amp;$C30,'Smelter Look-up'!$J:$J,0)))</f>
        <v>405</v>
      </c>
      <c r="X30" s="227">
        <f t="shared" ca="1" si="3"/>
        <v>0</v>
      </c>
      <c r="AB30" s="228" t="str">
        <f t="shared" ca="1" si="4"/>
        <v>TinAurubis Beerse</v>
      </c>
    </row>
    <row r="31" spans="1:28" s="227" customFormat="1" ht="20.25" customHeight="1">
      <c r="A31" s="181" t="s">
        <v>1803</v>
      </c>
      <c r="B31" s="182" t="str">
        <f ca="1">IF(LEN(A31)=0,"",INDEX('Smelter Look-up'!$A:$A,MATCH($A31,'Smelter Look-up'!$E:$E,0)))</f>
        <v>Tin</v>
      </c>
      <c r="C31" s="186" t="str">
        <f ca="1">IF(LEN(A31)=0,"",INDEX('Smelter Look-up'!$C:$C,MATCH($A31,'Smelter Look-up'!$E:$E,0)))</f>
        <v>Aurubis Berango</v>
      </c>
      <c r="D31" s="230"/>
      <c r="E31" s="182" t="str">
        <f ca="1">IF(ISERROR($V31),"",OFFSET('Smelter Look-up'!$D$4,$V31-4,0)&amp;"")</f>
        <v>SPAIN</v>
      </c>
      <c r="F31" s="182" t="str">
        <f ca="1">IF(ISERROR($V31),"",OFFSET('Smelter Look-up'!$E$4,$V31-4,0))</f>
        <v>CID002774</v>
      </c>
      <c r="G31" s="182" t="str">
        <f ca="1">IF(C31=$X$4,IF(ISERROR($V31),"Enter smelter details","RMI"),IF(ISERROR($V31),"",OFFSET('Smelter Look-up'!$F$4,$V31-4,0)))</f>
        <v>RMI</v>
      </c>
      <c r="H31" s="183">
        <f ca="1">IF(ISERROR($V31),"",OFFSET('Smelter Look-up'!$G$4,$V31-4,0))</f>
        <v>0</v>
      </c>
      <c r="I31" s="184" t="str">
        <f ca="1">IF(ISERROR($V31),"",OFFSET('Smelter Look-up'!$H$4,$V31-4,0))</f>
        <v>Berango</v>
      </c>
      <c r="J31" s="184" t="str">
        <f ca="1">IF(ISERROR($V31),"",OFFSET('Smelter Look-up'!$I$4,$V31-4,0))</f>
        <v>Bizkaia</v>
      </c>
      <c r="K31" s="224"/>
      <c r="L31" s="224"/>
      <c r="M31" s="224"/>
      <c r="N31" s="224"/>
      <c r="O31" s="224"/>
      <c r="P31" s="185"/>
      <c r="Q31" s="225"/>
      <c r="R31" s="182" t="str">
        <f ca="1">IF(ISERROR($V31),"",OFFSET('Smelter Look-up'!$C$4,$V31-4,0)&amp;"")</f>
        <v>Aurubis Berango</v>
      </c>
      <c r="S31" s="181" t="str">
        <f t="shared" ca="1" si="2"/>
        <v>ES</v>
      </c>
      <c r="T31" s="181" t="str">
        <f ca="1">IF(B31="","",IF(ISERROR(MATCH($J31,SorP!$B$1:$B$6226,0)),"",INDIRECT("'SorP'!$A$"&amp;MATCH($S31&amp;$J31,SorP!C:C,0))))</f>
        <v>ES-BI</v>
      </c>
      <c r="U31" s="201"/>
      <c r="V31" s="226">
        <f ca="1">IF(C31="",NA(),IF(OR(C31="Smelter not listed",C31="Smelter not yet identified"),MATCH($B31&amp;$D31,'Smelter Look-up'!$J:$J,0),MATCH($B31&amp;$C31,'Smelter Look-up'!$J:$J,0)))</f>
        <v>406</v>
      </c>
      <c r="X31" s="227">
        <f t="shared" ca="1" si="3"/>
        <v>0</v>
      </c>
      <c r="AB31" s="228" t="str">
        <f t="shared" ca="1" si="4"/>
        <v>TinAurubis Berango</v>
      </c>
    </row>
    <row r="32" spans="1:28" s="227" customFormat="1" ht="20.25" customHeight="1">
      <c r="A32" s="181" t="s">
        <v>2512</v>
      </c>
      <c r="B32" s="182" t="str">
        <f ca="1">IF(LEN(A32)=0,"",INDEX('Smelter Look-up'!$A:$A,MATCH($A32,'Smelter Look-up'!$E:$E,0)))</f>
        <v>Tin</v>
      </c>
      <c r="C32" s="186" t="str">
        <f ca="1">IF(LEN(A32)=0,"",INDEX('Smelter Look-up'!$C:$C,MATCH($A32,'Smelter Look-up'!$E:$E,0)))</f>
        <v>Guangdong Hanhe Non-Ferrous Metal Co., Ltd.</v>
      </c>
      <c r="D32" s="230"/>
      <c r="E32" s="182" t="str">
        <f ca="1">IF(ISERROR($V32),"",OFFSET('Smelter Look-up'!$D$4,$V32-4,0)&amp;"")</f>
        <v>CHINA</v>
      </c>
      <c r="F32" s="182" t="str">
        <f ca="1">IF(ISERROR($V32),"",OFFSET('Smelter Look-up'!$E$4,$V32-4,0))</f>
        <v>CID003116</v>
      </c>
      <c r="G32" s="182" t="str">
        <f ca="1">IF(C32=$X$4,IF(ISERROR($V32),"Enter smelter details","RMI"),IF(ISERROR($V32),"",OFFSET('Smelter Look-up'!$F$4,$V32-4,0)))</f>
        <v>RMI</v>
      </c>
      <c r="H32" s="183">
        <f ca="1">IF(ISERROR($V32),"",OFFSET('Smelter Look-up'!$G$4,$V32-4,0))</f>
        <v>0</v>
      </c>
      <c r="I32" s="184" t="str">
        <f ca="1">IF(ISERROR($V32),"",OFFSET('Smelter Look-up'!$H$4,$V32-4,0))</f>
        <v>Chaozhou</v>
      </c>
      <c r="J32" s="184" t="str">
        <f ca="1">IF(ISERROR($V32),"",OFFSET('Smelter Look-up'!$I$4,$V32-4,0))</f>
        <v>Guangdong Sheng</v>
      </c>
      <c r="K32" s="224"/>
      <c r="L32" s="224"/>
      <c r="M32" s="224"/>
      <c r="N32" s="224"/>
      <c r="O32" s="224"/>
      <c r="P32" s="185"/>
      <c r="Q32" s="225"/>
      <c r="R32" s="182" t="str">
        <f ca="1">IF(ISERROR($V32),"",OFFSET('Smelter Look-up'!$C$4,$V32-4,0)&amp;"")</f>
        <v>Guangdong Hanhe Non-Ferrous Metal Co., Ltd.</v>
      </c>
      <c r="S32" s="181" t="str">
        <f t="shared" ca="1" si="2"/>
        <v>CN</v>
      </c>
      <c r="T32" s="181" t="str">
        <f ca="1">IF(B32="","",IF(ISERROR(MATCH($J32,SorP!$B$1:$B$6226,0)),"",INDIRECT("'SorP'!$A$"&amp;MATCH($S32&amp;$J32,SorP!C:C,0))))</f>
        <v>CN-GD</v>
      </c>
      <c r="U32" s="201"/>
      <c r="V32" s="226">
        <f ca="1">IF(C32="",NA(),IF(OR(C32="Smelter not listed",C32="Smelter not yet identified"),MATCH($B32&amp;$D32,'Smelter Look-up'!$J:$J,0),MATCH($B32&amp;$C32,'Smelter Look-up'!$J:$J,0)))</f>
        <v>455</v>
      </c>
      <c r="X32" s="227">
        <f t="shared" ca="1" si="3"/>
        <v>0</v>
      </c>
      <c r="AB32" s="228" t="str">
        <f t="shared" ca="1" si="4"/>
        <v>TinGuangdong Hanhe Non-Ferrous Metal Co., Ltd.</v>
      </c>
    </row>
    <row r="33" spans="1:28" s="227" customFormat="1" ht="89.25">
      <c r="A33" s="181" t="s">
        <v>12908</v>
      </c>
      <c r="B33" s="182" t="str">
        <f ca="1">IF(LEN(A33)=0,"",INDEX('Smelter Look-up'!$A:$A,MATCH($A33,'Smelter Look-up'!$E:$E,0)))</f>
        <v>Tin</v>
      </c>
      <c r="C33" s="186" t="str">
        <f ca="1">IF(LEN(A33)=0,"",INDEX('Smelter Look-up'!$C:$C,MATCH($A33,'Smelter Look-up'!$E:$E,0)))</f>
        <v>Chifeng Dajingzi Tin Industry Co., Ltd.</v>
      </c>
      <c r="D33" s="230"/>
      <c r="E33" s="182" t="str">
        <f ca="1">IF(ISERROR($V33),"",OFFSET('Smelter Look-up'!$D$4,$V33-4,0)&amp;"")</f>
        <v>CHINA</v>
      </c>
      <c r="F33" s="182" t="str">
        <f ca="1">IF(ISERROR($V33),"",OFFSET('Smelter Look-up'!$E$4,$V33-4,0))</f>
        <v>CID003190</v>
      </c>
      <c r="G33" s="182" t="str">
        <f ca="1">IF(C33=$X$4,IF(ISERROR($V33),"Enter smelter details","RMI"),IF(ISERROR($V33),"",OFFSET('Smelter Look-up'!$F$4,$V33-4,0)))</f>
        <v>RMI</v>
      </c>
      <c r="H33" s="183">
        <f ca="1">IF(ISERROR($V33),"",OFFSET('Smelter Look-up'!$G$4,$V33-4,0))</f>
        <v>0</v>
      </c>
      <c r="I33" s="184" t="str">
        <f ca="1">IF(ISERROR($V33),"",OFFSET('Smelter Look-up'!$H$4,$V33-4,0))</f>
        <v>Chifeng</v>
      </c>
      <c r="J33" s="184" t="str">
        <f ca="1">IF(ISERROR($V33),"",OFFSET('Smelter Look-up'!$I$4,$V33-4,0))</f>
        <v>Nei Mongol Zizhiqu</v>
      </c>
      <c r="K33" s="224"/>
      <c r="L33" s="224"/>
      <c r="M33" s="224"/>
      <c r="N33" s="224"/>
      <c r="O33" s="224"/>
      <c r="P33" s="185"/>
      <c r="Q33" s="225"/>
      <c r="R33" s="182" t="str">
        <f ca="1">IF(ISERROR($V33),"",OFFSET('Smelter Look-up'!$C$4,$V33-4,0)&amp;"")</f>
        <v>Chifeng Dajingzi Tin Industry Co., Ltd.</v>
      </c>
      <c r="S33" s="181" t="str">
        <f t="shared" ca="1" si="2"/>
        <v>CN</v>
      </c>
      <c r="T33" s="181" t="str">
        <f ca="1">IF(B33="","",IF(ISERROR(MATCH($J33,SorP!$B$1:$B$6226,0)),"",INDIRECT("'SorP'!$A$"&amp;MATCH($S33&amp;$J33,SorP!C:C,0))))</f>
        <v>CN-NM</v>
      </c>
      <c r="U33" s="201"/>
      <c r="V33" s="226">
        <f ca="1">IF(C33="",NA(),IF(OR(C33="Smelter not listed",C33="Smelter not yet identified"),MATCH($B33&amp;$D33,'Smelter Look-up'!$J:$J,0),MATCH($B33&amp;$C33,'Smelter Look-up'!$J:$J,0)))</f>
        <v>412</v>
      </c>
      <c r="X33" s="227">
        <f t="shared" ca="1" si="3"/>
        <v>0</v>
      </c>
      <c r="AB33" s="228" t="str">
        <f t="shared" ca="1" si="4"/>
        <v>TinChifeng Dajingzi Tin Industry Co., Ltd.</v>
      </c>
    </row>
    <row r="34" spans="1:28" s="227" customFormat="1" ht="51">
      <c r="A34" s="181" t="s">
        <v>13161</v>
      </c>
      <c r="B34" s="182" t="str">
        <f ca="1">IF(LEN(A34)=0,"",INDEX('Smelter Look-up'!$A:$A,MATCH($A34,'Smelter Look-up'!$E:$E,0)))</f>
        <v>Tin</v>
      </c>
      <c r="C34" s="186" t="str">
        <f ca="1">IF(LEN(A34)=0,"",INDEX('Smelter Look-up'!$C:$C,MATCH($A34,'Smelter Look-up'!$E:$E,0)))</f>
        <v>Tin Technology &amp; Refining</v>
      </c>
      <c r="D34" s="230"/>
      <c r="E34" s="182" t="str">
        <f ca="1">IF(ISERROR($V34),"",OFFSET('Smelter Look-up'!$D$4,$V34-4,0)&amp;"")</f>
        <v>UNITED STATES OF AMERICA</v>
      </c>
      <c r="F34" s="182" t="str">
        <f ca="1">IF(ISERROR($V34),"",OFFSET('Smelter Look-up'!$E$4,$V34-4,0))</f>
        <v>CID003325</v>
      </c>
      <c r="G34" s="182" t="str">
        <f ca="1">IF(C34=$X$4,IF(ISERROR($V34),"Enter smelter details","RMI"),IF(ISERROR($V34),"",OFFSET('Smelter Look-up'!$F$4,$V34-4,0)))</f>
        <v>RMI</v>
      </c>
      <c r="H34" s="183">
        <f ca="1">IF(ISERROR($V34),"",OFFSET('Smelter Look-up'!$G$4,$V34-4,0))</f>
        <v>0</v>
      </c>
      <c r="I34" s="184" t="str">
        <f ca="1">IF(ISERROR($V34),"",OFFSET('Smelter Look-up'!$H$4,$V34-4,0))</f>
        <v>West Chester</v>
      </c>
      <c r="J34" s="184" t="str">
        <f ca="1">IF(ISERROR($V34),"",OFFSET('Smelter Look-up'!$I$4,$V34-4,0))</f>
        <v>Pennsylvania</v>
      </c>
      <c r="K34" s="224"/>
      <c r="L34" s="224"/>
      <c r="M34" s="224"/>
      <c r="N34" s="224"/>
      <c r="O34" s="224"/>
      <c r="P34" s="185"/>
      <c r="Q34" s="225"/>
      <c r="R34" s="182" t="str">
        <f ca="1">IF(ISERROR($V34),"",OFFSET('Smelter Look-up'!$C$4,$V34-4,0)&amp;"")</f>
        <v>Tin Technology &amp; Refining</v>
      </c>
      <c r="S34" s="181" t="str">
        <f t="shared" ca="1" si="2"/>
        <v>US</v>
      </c>
      <c r="T34" s="181" t="str">
        <f ca="1">IF(B34="","",IF(ISERROR(MATCH($J34,SorP!$B$1:$B$6226,0)),"",INDIRECT("'SorP'!$A$"&amp;MATCH($S34&amp;$J34,SorP!C:C,0))))</f>
        <v>US-PA</v>
      </c>
      <c r="U34" s="201"/>
      <c r="V34" s="226">
        <f ca="1">IF(C34="",NA(),IF(OR(C34="Smelter not listed",C34="Smelter not yet identified"),MATCH($B34&amp;$D34,'Smelter Look-up'!$J:$J,0),MATCH($B34&amp;$C34,'Smelter Look-up'!$J:$J,0)))</f>
        <v>551</v>
      </c>
      <c r="X34" s="227">
        <f t="shared" ca="1" si="3"/>
        <v>0</v>
      </c>
      <c r="AB34" s="228" t="str">
        <f t="shared" ca="1" si="4"/>
        <v>TinTin Technology &amp; Refining</v>
      </c>
    </row>
    <row r="35" spans="1:28" s="227" customFormat="1" ht="38.25">
      <c r="A35" s="181" t="s">
        <v>13840</v>
      </c>
      <c r="B35" s="182" t="str">
        <f ca="1">IF(LEN(A35)=0,"",INDEX('Smelter Look-up'!$A:$A,MATCH($A35,'Smelter Look-up'!$E:$E,0)))</f>
        <v>Tin</v>
      </c>
      <c r="C35" s="186" t="str">
        <f ca="1">IF(LEN(A35)=0,"",INDEX('Smelter Look-up'!$C:$C,MATCH($A35,'Smelter Look-up'!$E:$E,0)))</f>
        <v>Luna Smelter, Ltd.</v>
      </c>
      <c r="D35" s="230"/>
      <c r="E35" s="182" t="str">
        <f ca="1">IF(ISERROR($V35),"",OFFSET('Smelter Look-up'!$D$4,$V35-4,0)&amp;"")</f>
        <v>RWANDA</v>
      </c>
      <c r="F35" s="182" t="str">
        <f ca="1">IF(ISERROR($V35),"",OFFSET('Smelter Look-up'!$E$4,$V35-4,0))</f>
        <v>CID003387</v>
      </c>
      <c r="G35" s="182" t="str">
        <f ca="1">IF(C35=$X$4,IF(ISERROR($V35),"Enter smelter details","RMI"),IF(ISERROR($V35),"",OFFSET('Smelter Look-up'!$F$4,$V35-4,0)))</f>
        <v>RMI</v>
      </c>
      <c r="H35" s="183">
        <f ca="1">IF(ISERROR($V35),"",OFFSET('Smelter Look-up'!$G$4,$V35-4,0))</f>
        <v>0</v>
      </c>
      <c r="I35" s="184" t="str">
        <f ca="1">IF(ISERROR($V35),"",OFFSET('Smelter Look-up'!$H$4,$V35-4,0))</f>
        <v>Kigali</v>
      </c>
      <c r="J35" s="184" t="str">
        <f ca="1">IF(ISERROR($V35),"",OFFSET('Smelter Look-up'!$I$4,$V35-4,0))</f>
        <v>City of Kigali</v>
      </c>
      <c r="K35" s="224"/>
      <c r="L35" s="224"/>
      <c r="M35" s="224"/>
      <c r="N35" s="224"/>
      <c r="O35" s="224"/>
      <c r="P35" s="185"/>
      <c r="Q35" s="225"/>
      <c r="R35" s="182" t="str">
        <f ca="1">IF(ISERROR($V35),"",OFFSET('Smelter Look-up'!$C$4,$V35-4,0)&amp;"")</f>
        <v>Luna Smelter, Ltd.</v>
      </c>
      <c r="S35" s="181" t="str">
        <f t="shared" ca="1" si="2"/>
        <v>RW</v>
      </c>
      <c r="T35" s="181" t="str">
        <f ca="1">IF(B35="","",IF(ISERROR(MATCH($J35,SorP!$B$1:$B$6226,0)),"",INDIRECT("'SorP'!$A$"&amp;MATCH($S35&amp;$J35,SorP!C:C,0))))</f>
        <v>RW-01</v>
      </c>
      <c r="U35" s="201"/>
      <c r="V35" s="226">
        <f ca="1">IF(C35="",NA(),IF(OR(C35="Smelter not listed",C35="Smelter not yet identified"),MATCH($B35&amp;$D35,'Smelter Look-up'!$J:$J,0),MATCH($B35&amp;$C35,'Smelter Look-up'!$J:$J,0)))</f>
        <v>471</v>
      </c>
      <c r="X35" s="227">
        <f t="shared" ca="1" si="3"/>
        <v>0</v>
      </c>
      <c r="AB35" s="228" t="str">
        <f t="shared" ca="1" si="4"/>
        <v>TinLuna Smelter, Ltd.</v>
      </c>
    </row>
    <row r="36" spans="1:28" s="227" customFormat="1" ht="63.75">
      <c r="A36" s="181" t="s">
        <v>13841</v>
      </c>
      <c r="B36" s="182" t="str">
        <f ca="1">IF(LEN(A36)=0,"",INDEX('Smelter Look-up'!$A:$A,MATCH($A36,'Smelter Look-up'!$E:$E,0)))</f>
        <v>Tin</v>
      </c>
      <c r="C36" s="186" t="str">
        <f ca="1">IF(LEN(A36)=0,"",INDEX('Smelter Look-up'!$C:$C,MATCH($A36,'Smelter Look-up'!$E:$E,0)))</f>
        <v>PT Mitra Sukses Globalindo</v>
      </c>
      <c r="D36" s="230"/>
      <c r="E36" s="182" t="str">
        <f ca="1">IF(ISERROR($V36),"",OFFSET('Smelter Look-up'!$D$4,$V36-4,0)&amp;"")</f>
        <v>INDONESIA</v>
      </c>
      <c r="F36" s="182" t="str">
        <f ca="1">IF(ISERROR($V36),"",OFFSET('Smelter Look-up'!$E$4,$V36-4,0))</f>
        <v>CID003449</v>
      </c>
      <c r="G36" s="182" t="str">
        <f ca="1">IF(C36=$X$4,IF(ISERROR($V36),"Enter smelter details","RMI"),IF(ISERROR($V36),"",OFFSET('Smelter Look-up'!$F$4,$V36-4,0)))</f>
        <v>RMI</v>
      </c>
      <c r="H36" s="183">
        <f ca="1">IF(ISERROR($V36),"",OFFSET('Smelter Look-up'!$G$4,$V36-4,0))</f>
        <v>0</v>
      </c>
      <c r="I36" s="184" t="str">
        <f ca="1">IF(ISERROR($V36),"",OFFSET('Smelter Look-up'!$H$4,$V36-4,0))</f>
        <v>Pangkalpinang</v>
      </c>
      <c r="J36" s="184" t="str">
        <f ca="1">IF(ISERROR($V36),"",OFFSET('Smelter Look-up'!$I$4,$V36-4,0))</f>
        <v>Kepulauan Bangka Belitung</v>
      </c>
      <c r="K36" s="224"/>
      <c r="L36" s="224"/>
      <c r="M36" s="224"/>
      <c r="N36" s="224"/>
      <c r="O36" s="224"/>
      <c r="P36" s="185"/>
      <c r="Q36" s="225"/>
      <c r="R36" s="182" t="str">
        <f ca="1">IF(ISERROR($V36),"",OFFSET('Smelter Look-up'!$C$4,$V36-4,0)&amp;"")</f>
        <v>PT Mitra Sukses Globalindo</v>
      </c>
      <c r="S36" s="181" t="str">
        <f t="shared" ref="S36:S66" ca="1" si="5">IF(B36="","",IF(ISERROR(MATCH($E36,CL,0)),"Unknown",INDIRECT("'C'!$A$"&amp;MATCH($E36,CL,0)+1)))</f>
        <v>ID</v>
      </c>
      <c r="T36" s="181" t="str">
        <f ca="1">IF(B36="","",IF(ISERROR(MATCH($J36,SorP!$B$1:$B$6226,0)),"",INDIRECT("'SorP'!$A$"&amp;MATCH($S36&amp;$J36,SorP!C:C,0))))</f>
        <v>ID-BB</v>
      </c>
      <c r="U36" s="201"/>
      <c r="V36" s="226">
        <f ca="1">IF(C36="",NA(),IF(OR(C36="Smelter not listed",C36="Smelter not yet identified"),MATCH($B36&amp;$D36,'Smelter Look-up'!$J:$J,0),MATCH($B36&amp;$C36,'Smelter Look-up'!$J:$J,0)))</f>
        <v>519</v>
      </c>
      <c r="X36" s="227">
        <f t="shared" ref="X36:X66" ca="1" si="6">IF(AND(C36="Smelter not listed",OR(LEN(D36)=0,LEN(E36)=0)),1,0)</f>
        <v>0</v>
      </c>
      <c r="AB36" s="228" t="str">
        <f t="shared" ref="AB36:AB66" ca="1" si="7">B36&amp;C36</f>
        <v>TinPT Mitra Sukses Globalindo</v>
      </c>
    </row>
    <row r="37" spans="1:28" s="227" customFormat="1" ht="153">
      <c r="A37" s="181" t="s">
        <v>15057</v>
      </c>
      <c r="B37" s="182" t="str">
        <f ca="1">IF(LEN(A37)=0,"",INDEX('Smelter Look-up'!$A:$A,MATCH($A37,'Smelter Look-up'!$E:$E,0)))</f>
        <v>Tin</v>
      </c>
      <c r="C37" s="186" t="str">
        <f ca="1">IF(LEN(A37)=0,"",INDEX('Smelter Look-up'!$C:$C,MATCH($A37,'Smelter Look-up'!$E:$E,0)))</f>
        <v>CRM Fundicao De Metais E Comercio De Equipamentos Eletronicos Do Brasil Ltda</v>
      </c>
      <c r="D37" s="230"/>
      <c r="E37" s="182" t="str">
        <f ca="1">IF(ISERROR($V37),"",OFFSET('Smelter Look-up'!$D$4,$V37-4,0)&amp;"")</f>
        <v>BRAZIL</v>
      </c>
      <c r="F37" s="182" t="str">
        <f ca="1">IF(ISERROR($V37),"",OFFSET('Smelter Look-up'!$E$4,$V37-4,0))</f>
        <v>CID003486</v>
      </c>
      <c r="G37" s="182" t="str">
        <f ca="1">IF(C37=$X$4,IF(ISERROR($V37),"Enter smelter details","RMI"),IF(ISERROR($V37),"",OFFSET('Smelter Look-up'!$F$4,$V37-4,0)))</f>
        <v>RMI</v>
      </c>
      <c r="H37" s="183">
        <f ca="1">IF(ISERROR($V37),"",OFFSET('Smelter Look-up'!$G$4,$V37-4,0))</f>
        <v>0</v>
      </c>
      <c r="I37" s="184" t="str">
        <f ca="1">IF(ISERROR($V37),"",OFFSET('Smelter Look-up'!$H$4,$V37-4,0))</f>
        <v>São José</v>
      </c>
      <c r="J37" s="184" t="str">
        <f ca="1">IF(ISERROR($V37),"",OFFSET('Smelter Look-up'!$I$4,$V37-4,0))</f>
        <v>Santa Catarina</v>
      </c>
      <c r="K37" s="224"/>
      <c r="L37" s="224"/>
      <c r="M37" s="224"/>
      <c r="N37" s="224"/>
      <c r="O37" s="224"/>
      <c r="P37" s="185"/>
      <c r="Q37" s="225"/>
      <c r="R37" s="182" t="str">
        <f ca="1">IF(ISERROR($V37),"",OFFSET('Smelter Look-up'!$C$4,$V37-4,0)&amp;"")</f>
        <v>CRM Fundicao De Metais E Comercio De Equipamentos Eletronicos Do Brasil Ltda</v>
      </c>
      <c r="S37" s="181" t="str">
        <f t="shared" ca="1" si="5"/>
        <v>BR</v>
      </c>
      <c r="T37" s="181" t="str">
        <f ca="1">IF(B37="","",IF(ISERROR(MATCH($J37,SorP!$B$1:$B$6226,0)),"",INDIRECT("'SorP'!$A$"&amp;MATCH($S37&amp;$J37,SorP!C:C,0))))</f>
        <v>BR-SC</v>
      </c>
      <c r="U37" s="201"/>
      <c r="V37" s="226">
        <f ca="1">IF(C37="",NA(),IF(OR(C37="Smelter not listed",C37="Smelter not yet identified"),MATCH($B37&amp;$D37,'Smelter Look-up'!$J:$J,0),MATCH($B37&amp;$C37,'Smelter Look-up'!$J:$J,0)))</f>
        <v>420</v>
      </c>
      <c r="X37" s="227">
        <f t="shared" ca="1" si="6"/>
        <v>0</v>
      </c>
      <c r="AB37" s="228" t="str">
        <f t="shared" ca="1" si="7"/>
        <v>TinCRM Fundicao De Metais E Comercio De Equipamentos Eletronicos Do Brasil Ltda</v>
      </c>
    </row>
    <row r="38" spans="1:28" s="227" customFormat="1" ht="38.25">
      <c r="A38" s="181" t="s">
        <v>15060</v>
      </c>
      <c r="B38" s="182" t="str">
        <f ca="1">IF(LEN(A38)=0,"",INDEX('Smelter Look-up'!$A:$A,MATCH($A38,'Smelter Look-up'!$E:$E,0)))</f>
        <v>Tin</v>
      </c>
      <c r="C38" s="186" t="str">
        <f ca="1">IF(LEN(A38)=0,"",INDEX('Smelter Look-up'!$C:$C,MATCH($A38,'Smelter Look-up'!$E:$E,0)))</f>
        <v>CRM Synergies</v>
      </c>
      <c r="D38" s="230"/>
      <c r="E38" s="182" t="str">
        <f ca="1">IF(ISERROR($V38),"",OFFSET('Smelter Look-up'!$D$4,$V38-4,0)&amp;"")</f>
        <v>SPAIN</v>
      </c>
      <c r="F38" s="182" t="str">
        <f ca="1">IF(ISERROR($V38),"",OFFSET('Smelter Look-up'!$E$4,$V38-4,0))</f>
        <v>CID003524</v>
      </c>
      <c r="G38" s="182" t="str">
        <f ca="1">IF(C38=$X$4,IF(ISERROR($V38),"Enter smelter details","RMI"),IF(ISERROR($V38),"",OFFSET('Smelter Look-up'!$F$4,$V38-4,0)))</f>
        <v>RMI</v>
      </c>
      <c r="H38" s="183">
        <f ca="1">IF(ISERROR($V38),"",OFFSET('Smelter Look-up'!$G$4,$V38-4,0))</f>
        <v>0</v>
      </c>
      <c r="I38" s="184" t="str">
        <f ca="1">IF(ISERROR($V38),"",OFFSET('Smelter Look-up'!$H$4,$V38-4,0))</f>
        <v>Toledo</v>
      </c>
      <c r="J38" s="184" t="str">
        <f ca="1">IF(ISERROR($V38),"",OFFSET('Smelter Look-up'!$I$4,$V38-4,0))</f>
        <v>Toledo</v>
      </c>
      <c r="K38" s="224"/>
      <c r="L38" s="224"/>
      <c r="M38" s="224"/>
      <c r="N38" s="224"/>
      <c r="O38" s="224"/>
      <c r="P38" s="185"/>
      <c r="Q38" s="225"/>
      <c r="R38" s="182" t="str">
        <f ca="1">IF(ISERROR($V38),"",OFFSET('Smelter Look-up'!$C$4,$V38-4,0)&amp;"")</f>
        <v>CRM Synergies</v>
      </c>
      <c r="S38" s="181" t="str">
        <f t="shared" ca="1" si="5"/>
        <v>ES</v>
      </c>
      <c r="T38" s="181" t="str">
        <f ca="1">IF(B38="","",IF(ISERROR(MATCH($J38,SorP!$B$1:$B$6226,0)),"",INDIRECT("'SorP'!$A$"&amp;MATCH($S38&amp;$J38,SorP!C:C,0))))</f>
        <v>ES-TO</v>
      </c>
      <c r="U38" s="201"/>
      <c r="V38" s="226">
        <f ca="1">IF(C38="",NA(),IF(OR(C38="Smelter not listed",C38="Smelter not yet identified"),MATCH($B38&amp;$D38,'Smelter Look-up'!$J:$J,0),MATCH($B38&amp;$C38,'Smelter Look-up'!$J:$J,0)))</f>
        <v>422</v>
      </c>
      <c r="X38" s="227">
        <f t="shared" ca="1" si="6"/>
        <v>0</v>
      </c>
      <c r="AB38" s="228" t="str">
        <f t="shared" ca="1" si="7"/>
        <v>TinCRM Synergies</v>
      </c>
    </row>
    <row r="39" spans="1:28" s="227" customFormat="1" ht="102">
      <c r="A39" s="181" t="s">
        <v>15068</v>
      </c>
      <c r="B39" s="182" t="str">
        <f ca="1">IF(LEN(A39)=0,"",INDEX('Smelter Look-up'!$A:$A,MATCH($A39,'Smelter Look-up'!$E:$E,0)))</f>
        <v>Tin</v>
      </c>
      <c r="C39" s="186" t="str">
        <f ca="1">IF(LEN(A39)=0,"",INDEX('Smelter Look-up'!$C:$C,MATCH($A39,'Smelter Look-up'!$E:$E,0)))</f>
        <v>Fabrica Auricchio Industria e Comercio Ltda.</v>
      </c>
      <c r="D39" s="230"/>
      <c r="E39" s="182" t="str">
        <f ca="1">IF(ISERROR($V39),"",OFFSET('Smelter Look-up'!$D$4,$V39-4,0)&amp;"")</f>
        <v>BRAZIL</v>
      </c>
      <c r="F39" s="182" t="str">
        <f ca="1">IF(ISERROR($V39),"",OFFSET('Smelter Look-up'!$E$4,$V39-4,0))</f>
        <v>CID003582</v>
      </c>
      <c r="G39" s="182" t="str">
        <f ca="1">IF(C39=$X$4,IF(ISERROR($V39),"Enter smelter details","RMI"),IF(ISERROR($V39),"",OFFSET('Smelter Look-up'!$F$4,$V39-4,0)))</f>
        <v>RMI</v>
      </c>
      <c r="H39" s="183">
        <f ca="1">IF(ISERROR($V39),"",OFFSET('Smelter Look-up'!$G$4,$V39-4,0))</f>
        <v>0</v>
      </c>
      <c r="I39" s="184" t="str">
        <f ca="1">IF(ISERROR($V39),"",OFFSET('Smelter Look-up'!$H$4,$V39-4,0))</f>
        <v>Mogi das Cruzes</v>
      </c>
      <c r="J39" s="184" t="str">
        <f ca="1">IF(ISERROR($V39),"",OFFSET('Smelter Look-up'!$I$4,$V39-4,0))</f>
        <v>São Paulo</v>
      </c>
      <c r="K39" s="224"/>
      <c r="L39" s="224"/>
      <c r="M39" s="224"/>
      <c r="N39" s="224"/>
      <c r="O39" s="224"/>
      <c r="P39" s="185"/>
      <c r="Q39" s="225"/>
      <c r="R39" s="182" t="str">
        <f ca="1">IF(ISERROR($V39),"",OFFSET('Smelter Look-up'!$C$4,$V39-4,0)&amp;"")</f>
        <v>Fabrica Auricchio Industria e Comercio Ltda.</v>
      </c>
      <c r="S39" s="181" t="str">
        <f t="shared" ca="1" si="5"/>
        <v>BR</v>
      </c>
      <c r="T39" s="181" t="str">
        <f ca="1">IF(B39="","",IF(ISERROR(MATCH($J39,SorP!$B$1:$B$6226,0)),"",INDIRECT("'SorP'!$A$"&amp;MATCH($S39&amp;$J39,SorP!C:C,0))))</f>
        <v>BR-SP</v>
      </c>
      <c r="U39" s="201"/>
      <c r="V39" s="226">
        <f ca="1">IF(C39="",NA(),IF(OR(C39="Smelter not listed",C39="Smelter not yet identified"),MATCH($B39&amp;$D39,'Smelter Look-up'!$J:$J,0),MATCH($B39&amp;$C39,'Smelter Look-up'!$J:$J,0)))</f>
        <v>441</v>
      </c>
      <c r="X39" s="227">
        <f t="shared" ca="1" si="6"/>
        <v>0</v>
      </c>
      <c r="AB39" s="228" t="str">
        <f t="shared" ca="1" si="7"/>
        <v>TinFabrica Auricchio Industria e Comercio Ltda.</v>
      </c>
    </row>
    <row r="40" spans="1:28" s="227" customFormat="1" ht="38.25">
      <c r="A40" s="181" t="s">
        <v>15438</v>
      </c>
      <c r="B40" s="182" t="str">
        <f ca="1">IF(LEN(A40)=0,"",INDEX('Smelter Look-up'!$A:$A,MATCH($A40,'Smelter Look-up'!$E:$E,0)))</f>
        <v>Tin</v>
      </c>
      <c r="C40" s="186" t="str">
        <f ca="1">IF(LEN(A40)=0,"",INDEX('Smelter Look-up'!$C:$C,MATCH($A40,'Smelter Look-up'!$E:$E,0)))</f>
        <v>DS Myanmar</v>
      </c>
      <c r="D40" s="230"/>
      <c r="E40" s="182" t="str">
        <f ca="1">IF(ISERROR($V40),"",OFFSET('Smelter Look-up'!$D$4,$V40-4,0)&amp;"")</f>
        <v>MYANMAR</v>
      </c>
      <c r="F40" s="182" t="str">
        <f ca="1">IF(ISERROR($V40),"",OFFSET('Smelter Look-up'!$E$4,$V40-4,0))</f>
        <v>CID003831</v>
      </c>
      <c r="G40" s="182" t="str">
        <f ca="1">IF(C40=$X$4,IF(ISERROR($V40),"Enter smelter details","RMI"),IF(ISERROR($V40),"",OFFSET('Smelter Look-up'!$F$4,$V40-4,0)))</f>
        <v>RMI</v>
      </c>
      <c r="H40" s="183">
        <f ca="1">IF(ISERROR($V40),"",OFFSET('Smelter Look-up'!$G$4,$V40-4,0))</f>
        <v>0</v>
      </c>
      <c r="I40" s="184" t="str">
        <f ca="1">IF(ISERROR($V40),"",OFFSET('Smelter Look-up'!$H$4,$V40-4,0))</f>
        <v>Yangon</v>
      </c>
      <c r="J40" s="184" t="str">
        <f ca="1">IF(ISERROR($V40),"",OFFSET('Smelter Look-up'!$I$4,$V40-4,0))</f>
        <v>Yangon</v>
      </c>
      <c r="K40" s="224"/>
      <c r="L40" s="224"/>
      <c r="M40" s="224"/>
      <c r="N40" s="224"/>
      <c r="O40" s="224"/>
      <c r="P40" s="185"/>
      <c r="Q40" s="225"/>
      <c r="R40" s="182" t="str">
        <f ca="1">IF(ISERROR($V40),"",OFFSET('Smelter Look-up'!$C$4,$V40-4,0)&amp;"")</f>
        <v>DS Myanmar</v>
      </c>
      <c r="S40" s="181" t="str">
        <f t="shared" ca="1" si="5"/>
        <v>MM</v>
      </c>
      <c r="T40" s="181" t="str">
        <f ca="1">IF(B40="","",IF(ISERROR(MATCH($J40,SorP!$B$1:$B$6226,0)),"",INDIRECT("'SorP'!$A$"&amp;MATCH($S40&amp;$J40,SorP!C:C,0))))</f>
        <v>MM-06</v>
      </c>
      <c r="U40" s="201"/>
      <c r="V40" s="226">
        <f ca="1">IF(C40="",NA(),IF(OR(C40="Smelter not listed",C40="Smelter not yet identified"),MATCH($B40&amp;$D40,'Smelter Look-up'!$J:$J,0),MATCH($B40&amp;$C40,'Smelter Look-up'!$J:$J,0)))</f>
        <v>431</v>
      </c>
      <c r="X40" s="227">
        <f t="shared" ca="1" si="6"/>
        <v>0</v>
      </c>
      <c r="AB40" s="228" t="str">
        <f t="shared" ca="1" si="7"/>
        <v>TinDS Myanmar</v>
      </c>
    </row>
    <row r="41" spans="1:28" s="227" customFormat="1" ht="89.25">
      <c r="A41" s="181" t="s">
        <v>649</v>
      </c>
      <c r="B41" s="182" t="str">
        <f ca="1">IF(LEN(A41)=0,"",INDEX('Smelter Look-up'!$A:$A,MATCH($A41,'Smelter Look-up'!$E:$E,0)))</f>
        <v>Gold</v>
      </c>
      <c r="C41" s="186" t="str">
        <f ca="1">IF(LEN(A41)=0,"",INDEX('Smelter Look-up'!$C:$C,MATCH($A41,'Smelter Look-up'!$E:$E,0)))</f>
        <v>AngloGold Ashanti Corrego do Sitio Mineracao</v>
      </c>
      <c r="D41" s="230"/>
      <c r="E41" s="182" t="str">
        <f ca="1">IF(ISERROR($V41),"",OFFSET('Smelter Look-up'!$D$4,$V41-4,0)&amp;"")</f>
        <v>BRAZIL</v>
      </c>
      <c r="F41" s="182" t="str">
        <f ca="1">IF(ISERROR($V41),"",OFFSET('Smelter Look-up'!$E$4,$V41-4,0))</f>
        <v>CID000058</v>
      </c>
      <c r="G41" s="182" t="str">
        <f ca="1">IF(C41=$X$4,IF(ISERROR($V41),"Enter smelter details","RMI"),IF(ISERROR($V41),"",OFFSET('Smelter Look-up'!$F$4,$V41-4,0)))</f>
        <v>RMI</v>
      </c>
      <c r="H41" s="183">
        <f ca="1">IF(ISERROR($V41),"",OFFSET('Smelter Look-up'!$G$4,$V41-4,0))</f>
        <v>0</v>
      </c>
      <c r="I41" s="184" t="str">
        <f ca="1">IF(ISERROR($V41),"",OFFSET('Smelter Look-up'!$H$4,$V41-4,0))</f>
        <v>Nova Lima</v>
      </c>
      <c r="J41" s="184" t="str">
        <f ca="1">IF(ISERROR($V41),"",OFFSET('Smelter Look-up'!$I$4,$V41-4,0))</f>
        <v>Minas Gerais</v>
      </c>
      <c r="K41" s="224"/>
      <c r="L41" s="224"/>
      <c r="M41" s="224"/>
      <c r="N41" s="224"/>
      <c r="O41" s="224"/>
      <c r="P41" s="185"/>
      <c r="Q41" s="225"/>
      <c r="R41" s="182" t="str">
        <f ca="1">IF(ISERROR($V41),"",OFFSET('Smelter Look-up'!$C$4,$V41-4,0)&amp;"")</f>
        <v>AngloGold Ashanti Corrego do Sitio Mineracao</v>
      </c>
      <c r="S41" s="181" t="str">
        <f t="shared" ca="1" si="5"/>
        <v>BR</v>
      </c>
      <c r="T41" s="181" t="str">
        <f ca="1">IF(B41="","",IF(ISERROR(MATCH($J41,SorP!$B$1:$B$6226,0)),"",INDIRECT("'SorP'!$A$"&amp;MATCH($S41&amp;$J41,SorP!C:C,0))))</f>
        <v>BR-MG</v>
      </c>
      <c r="U41" s="201"/>
      <c r="V41" s="226">
        <f ca="1">IF(C41="",NA(),IF(OR(C41="Smelter not listed",C41="Smelter not yet identified"),MATCH($B41&amp;$D41,'Smelter Look-up'!$J:$J,0),MATCH($B41&amp;$C41,'Smelter Look-up'!$J:$J,0)))</f>
        <v>23</v>
      </c>
      <c r="X41" s="227">
        <f t="shared" ca="1" si="6"/>
        <v>0</v>
      </c>
      <c r="AB41" s="228" t="str">
        <f t="shared" ca="1" si="7"/>
        <v>GoldAngloGold Ashanti Corrego do Sitio Mineracao</v>
      </c>
    </row>
    <row r="42" spans="1:28" s="227" customFormat="1" ht="51">
      <c r="A42" s="181" t="s">
        <v>650</v>
      </c>
      <c r="B42" s="182" t="str">
        <f ca="1">IF(LEN(A42)=0,"",INDEX('Smelter Look-up'!$A:$A,MATCH($A42,'Smelter Look-up'!$E:$E,0)))</f>
        <v>Gold</v>
      </c>
      <c r="C42" s="186" t="str">
        <f ca="1">IF(LEN(A42)=0,"",INDEX('Smelter Look-up'!$C:$C,MATCH($A42,'Smelter Look-up'!$E:$E,0)))</f>
        <v>Argor-Heraeus S.A.</v>
      </c>
      <c r="D42" s="230"/>
      <c r="E42" s="182" t="str">
        <f ca="1">IF(ISERROR($V42),"",OFFSET('Smelter Look-up'!$D$4,$V42-4,0)&amp;"")</f>
        <v>SWITZERLAND</v>
      </c>
      <c r="F42" s="182" t="str">
        <f ca="1">IF(ISERROR($V42),"",OFFSET('Smelter Look-up'!$E$4,$V42-4,0))</f>
        <v>CID000077</v>
      </c>
      <c r="G42" s="182" t="str">
        <f ca="1">IF(C42=$X$4,IF(ISERROR($V42),"Enter smelter details","RMI"),IF(ISERROR($V42),"",OFFSET('Smelter Look-up'!$F$4,$V42-4,0)))</f>
        <v>RMI</v>
      </c>
      <c r="H42" s="183">
        <f ca="1">IF(ISERROR($V42),"",OFFSET('Smelter Look-up'!$G$4,$V42-4,0))</f>
        <v>0</v>
      </c>
      <c r="I42" s="184" t="str">
        <f ca="1">IF(ISERROR($V42),"",OFFSET('Smelter Look-up'!$H$4,$V42-4,0))</f>
        <v>Mendrisio</v>
      </c>
      <c r="J42" s="184" t="str">
        <f ca="1">IF(ISERROR($V42),"",OFFSET('Smelter Look-up'!$I$4,$V42-4,0))</f>
        <v>Ticino</v>
      </c>
      <c r="K42" s="224"/>
      <c r="L42" s="224"/>
      <c r="M42" s="224"/>
      <c r="N42" s="224"/>
      <c r="O42" s="224"/>
      <c r="P42" s="185"/>
      <c r="Q42" s="225"/>
      <c r="R42" s="182" t="str">
        <f ca="1">IF(ISERROR($V42),"",OFFSET('Smelter Look-up'!$C$4,$V42-4,0)&amp;"")</f>
        <v>Argor-Heraeus S.A.</v>
      </c>
      <c r="S42" s="181" t="str">
        <f t="shared" ca="1" si="5"/>
        <v>CH</v>
      </c>
      <c r="T42" s="181" t="str">
        <f ca="1">IF(B42="","",IF(ISERROR(MATCH($J42,SorP!$B$1:$B$6226,0)),"",INDIRECT("'SorP'!$A$"&amp;MATCH($S42&amp;$J42,SorP!C:C,0))))</f>
        <v>CH-TI</v>
      </c>
      <c r="U42" s="201"/>
      <c r="V42" s="226">
        <f ca="1">IF(C42="",NA(),IF(OR(C42="Smelter not listed",C42="Smelter not yet identified"),MATCH($B42&amp;$D42,'Smelter Look-up'!$J:$J,0),MATCH($B42&amp;$C42,'Smelter Look-up'!$J:$J,0)))</f>
        <v>28</v>
      </c>
      <c r="X42" s="227">
        <f t="shared" ca="1" si="6"/>
        <v>0</v>
      </c>
      <c r="AB42" s="228" t="str">
        <f t="shared" ca="1" si="7"/>
        <v>GoldArgor-Heraeus S.A.</v>
      </c>
    </row>
    <row r="43" spans="1:28" s="227" customFormat="1" ht="51">
      <c r="A43" s="181" t="s">
        <v>672</v>
      </c>
      <c r="B43" s="182" t="str">
        <f ca="1">IF(LEN(A43)=0,"",INDEX('Smelter Look-up'!$A:$A,MATCH($A43,'Smelter Look-up'!$E:$E,0)))</f>
        <v>Gold</v>
      </c>
      <c r="C43" s="186" t="str">
        <f ca="1">IF(LEN(A43)=0,"",INDEX('Smelter Look-up'!$C:$C,MATCH($A43,'Smelter Look-up'!$E:$E,0)))</f>
        <v>Heimerle + Meule GmbH</v>
      </c>
      <c r="D43" s="230"/>
      <c r="E43" s="182" t="str">
        <f ca="1">IF(ISERROR($V43),"",OFFSET('Smelter Look-up'!$D$4,$V43-4,0)&amp;"")</f>
        <v>GERMANY</v>
      </c>
      <c r="F43" s="182" t="str">
        <f ca="1">IF(ISERROR($V43),"",OFFSET('Smelter Look-up'!$E$4,$V43-4,0))</f>
        <v>CID000694</v>
      </c>
      <c r="G43" s="182" t="str">
        <f ca="1">IF(C43=$X$4,IF(ISERROR($V43),"Enter smelter details","RMI"),IF(ISERROR($V43),"",OFFSET('Smelter Look-up'!$F$4,$V43-4,0)))</f>
        <v>RMI</v>
      </c>
      <c r="H43" s="183">
        <f ca="1">IF(ISERROR($V43),"",OFFSET('Smelter Look-up'!$G$4,$V43-4,0))</f>
        <v>0</v>
      </c>
      <c r="I43" s="184" t="str">
        <f ca="1">IF(ISERROR($V43),"",OFFSET('Smelter Look-up'!$H$4,$V43-4,0))</f>
        <v>Pforzheim</v>
      </c>
      <c r="J43" s="184" t="str">
        <f ca="1">IF(ISERROR($V43),"",OFFSET('Smelter Look-up'!$I$4,$V43-4,0))</f>
        <v>Baden-Württemberg</v>
      </c>
      <c r="K43" s="224"/>
      <c r="L43" s="224"/>
      <c r="M43" s="224"/>
      <c r="N43" s="224"/>
      <c r="O43" s="224"/>
      <c r="P43" s="185"/>
      <c r="Q43" s="225"/>
      <c r="R43" s="182" t="str">
        <f ca="1">IF(ISERROR($V43),"",OFFSET('Smelter Look-up'!$C$4,$V43-4,0)&amp;"")</f>
        <v>Heimerle + Meule GmbH</v>
      </c>
      <c r="S43" s="181" t="str">
        <f t="shared" ca="1" si="5"/>
        <v>DE</v>
      </c>
      <c r="T43" s="181" t="str">
        <f ca="1">IF(B43="","",IF(ISERROR(MATCH($J43,SorP!$B$1:$B$6226,0)),"",INDIRECT("'SorP'!$A$"&amp;MATCH($S43&amp;$J43,SorP!C:C,0))))</f>
        <v>DE-BW</v>
      </c>
      <c r="U43" s="201"/>
      <c r="V43" s="226">
        <f ca="1">IF(C43="",NA(),IF(OR(C43="Smelter not listed",C43="Smelter not yet identified"),MATCH($B43&amp;$D43,'Smelter Look-up'!$J:$J,0),MATCH($B43&amp;$C43,'Smelter Look-up'!$J:$J,0)))</f>
        <v>105</v>
      </c>
      <c r="X43" s="227">
        <f t="shared" ca="1" si="6"/>
        <v>0</v>
      </c>
      <c r="AB43" s="228" t="str">
        <f t="shared" ca="1" si="7"/>
        <v>GoldHeimerle + Meule GmbH</v>
      </c>
    </row>
    <row r="44" spans="1:28" s="227" customFormat="1" ht="76.5">
      <c r="A44" s="181" t="s">
        <v>673</v>
      </c>
      <c r="B44" s="182" t="str">
        <f ca="1">IF(LEN(A44)=0,"",INDEX('Smelter Look-up'!$A:$A,MATCH($A44,'Smelter Look-up'!$E:$E,0)))</f>
        <v>Gold</v>
      </c>
      <c r="C44" s="186" t="str">
        <f ca="1">IF(LEN(A44)=0,"",INDEX('Smelter Look-up'!$C:$C,MATCH($A44,'Smelter Look-up'!$E:$E,0)))</f>
        <v>Heraeus Metals Hong Kong Ltd.</v>
      </c>
      <c r="D44" s="230"/>
      <c r="E44" s="182" t="str">
        <f ca="1">IF(ISERROR($V44),"",OFFSET('Smelter Look-up'!$D$4,$V44-4,0)&amp;"")</f>
        <v>CHINA</v>
      </c>
      <c r="F44" s="182" t="str">
        <f ca="1">IF(ISERROR($V44),"",OFFSET('Smelter Look-up'!$E$4,$V44-4,0))</f>
        <v>CID000707</v>
      </c>
      <c r="G44" s="182" t="str">
        <f ca="1">IF(C44=$X$4,IF(ISERROR($V44),"Enter smelter details","RMI"),IF(ISERROR($V44),"",OFFSET('Smelter Look-up'!$F$4,$V44-4,0)))</f>
        <v>RMI</v>
      </c>
      <c r="H44" s="183">
        <f ca="1">IF(ISERROR($V44),"",OFFSET('Smelter Look-up'!$G$4,$V44-4,0))</f>
        <v>0</v>
      </c>
      <c r="I44" s="184" t="str">
        <f ca="1">IF(ISERROR($V44),"",OFFSET('Smelter Look-up'!$H$4,$V44-4,0))</f>
        <v>Fanling</v>
      </c>
      <c r="J44" s="184" t="str">
        <f ca="1">IF(ISERROR($V44),"",OFFSET('Smelter Look-up'!$I$4,$V44-4,0))</f>
        <v>Hong Kong SAR</v>
      </c>
      <c r="K44" s="224"/>
      <c r="L44" s="224"/>
      <c r="M44" s="224"/>
      <c r="N44" s="224"/>
      <c r="O44" s="224"/>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111</v>
      </c>
      <c r="X44" s="227">
        <f t="shared" ca="1" si="6"/>
        <v>0</v>
      </c>
      <c r="AB44" s="228" t="str">
        <f t="shared" ca="1" si="7"/>
        <v>GoldHeraeus Metals Hong Kong Ltd.</v>
      </c>
    </row>
    <row r="45" spans="1:28" s="227" customFormat="1" ht="63.75">
      <c r="A45" s="181" t="s">
        <v>674</v>
      </c>
      <c r="B45" s="182" t="str">
        <f ca="1">IF(LEN(A45)=0,"",INDEX('Smelter Look-up'!$A:$A,MATCH($A45,'Smelter Look-up'!$E:$E,0)))</f>
        <v>Gold</v>
      </c>
      <c r="C45" s="186" t="str">
        <f ca="1">IF(LEN(A45)=0,"",INDEX('Smelter Look-up'!$C:$C,MATCH($A45,'Smelter Look-up'!$E:$E,0)))</f>
        <v>Heraeus Germany GmbH Co. KG</v>
      </c>
      <c r="D45" s="230"/>
      <c r="E45" s="182" t="str">
        <f ca="1">IF(ISERROR($V45),"",OFFSET('Smelter Look-up'!$D$4,$V45-4,0)&amp;"")</f>
        <v>GERMANY</v>
      </c>
      <c r="F45" s="182" t="str">
        <f ca="1">IF(ISERROR($V45),"",OFFSET('Smelter Look-up'!$E$4,$V45-4,0))</f>
        <v>CID000711</v>
      </c>
      <c r="G45" s="182" t="str">
        <f ca="1">IF(C45=$X$4,IF(ISERROR($V45),"Enter smelter details","RMI"),IF(ISERROR($V45),"",OFFSET('Smelter Look-up'!$F$4,$V45-4,0)))</f>
        <v>RMI</v>
      </c>
      <c r="H45" s="183">
        <f ca="1">IF(ISERROR($V45),"",OFFSET('Smelter Look-up'!$G$4,$V45-4,0))</f>
        <v>0</v>
      </c>
      <c r="I45" s="184" t="str">
        <f ca="1">IF(ISERROR($V45),"",OFFSET('Smelter Look-up'!$H$4,$V45-4,0))</f>
        <v>Hanau</v>
      </c>
      <c r="J45" s="184" t="str">
        <f ca="1">IF(ISERROR($V45),"",OFFSET('Smelter Look-up'!$I$4,$V45-4,0))</f>
        <v>Hessen</v>
      </c>
      <c r="K45" s="224"/>
      <c r="L45" s="224"/>
      <c r="M45" s="224"/>
      <c r="N45" s="224"/>
      <c r="O45" s="224"/>
      <c r="P45" s="185"/>
      <c r="Q45" s="225"/>
      <c r="R45" s="182" t="str">
        <f ca="1">IF(ISERROR($V45),"",OFFSET('Smelter Look-up'!$C$4,$V45-4,0)&amp;"")</f>
        <v>Heraeus Germany GmbH Co. KG</v>
      </c>
      <c r="S45" s="181" t="str">
        <f t="shared" ca="1" si="5"/>
        <v>DE</v>
      </c>
      <c r="T45" s="181" t="str">
        <f ca="1">IF(B45="","",IF(ISERROR(MATCH($J45,SorP!$B$1:$B$6226,0)),"",INDIRECT("'SorP'!$A$"&amp;MATCH($S45&amp;$J45,SorP!C:C,0))))</f>
        <v>DE-HE</v>
      </c>
      <c r="U45" s="201"/>
      <c r="V45" s="226">
        <f ca="1">IF(C45="",NA(),IF(OR(C45="Smelter not listed",C45="Smelter not yet identified"),MATCH($B45&amp;$D45,'Smelter Look-up'!$J:$J,0),MATCH($B45&amp;$C45,'Smelter Look-up'!$J:$J,0)))</f>
        <v>109</v>
      </c>
      <c r="X45" s="227">
        <f t="shared" ca="1" si="6"/>
        <v>0</v>
      </c>
      <c r="AB45" s="228" t="str">
        <f t="shared" ca="1" si="7"/>
        <v>GoldHeraeus Germany GmbH Co. KG</v>
      </c>
    </row>
    <row r="46" spans="1:28" s="227" customFormat="1" ht="63.75">
      <c r="A46" s="181" t="s">
        <v>682</v>
      </c>
      <c r="B46" s="182" t="str">
        <f ca="1">IF(LEN(A46)=0,"",INDEX('Smelter Look-up'!$A:$A,MATCH($A46,'Smelter Look-up'!$E:$E,0)))</f>
        <v>Gold</v>
      </c>
      <c r="C46" s="186" t="str">
        <f ca="1">IF(LEN(A46)=0,"",INDEX('Smelter Look-up'!$C:$C,MATCH($A46,'Smelter Look-up'!$E:$E,0)))</f>
        <v>Asahi Refining USA Inc.</v>
      </c>
      <c r="D46" s="230"/>
      <c r="E46" s="182" t="str">
        <f ca="1">IF(ISERROR($V46),"",OFFSET('Smelter Look-up'!$D$4,$V46-4,0)&amp;"")</f>
        <v>UNITED STATES OF AMERICA</v>
      </c>
      <c r="F46" s="182" t="str">
        <f ca="1">IF(ISERROR($V46),"",OFFSET('Smelter Look-up'!$E$4,$V46-4,0))</f>
        <v>CID000920</v>
      </c>
      <c r="G46" s="182" t="str">
        <f ca="1">IF(C46=$X$4,IF(ISERROR($V46),"Enter smelter details","RMI"),IF(ISERROR($V46),"",OFFSET('Smelter Look-up'!$F$4,$V46-4,0)))</f>
        <v>RMI</v>
      </c>
      <c r="H46" s="183">
        <f ca="1">IF(ISERROR($V46),"",OFFSET('Smelter Look-up'!$G$4,$V46-4,0))</f>
        <v>0</v>
      </c>
      <c r="I46" s="184" t="str">
        <f ca="1">IF(ISERROR($V46),"",OFFSET('Smelter Look-up'!$H$4,$V46-4,0))</f>
        <v>Salt Lake City</v>
      </c>
      <c r="J46" s="184" t="str">
        <f ca="1">IF(ISERROR($V46),"",OFFSET('Smelter Look-up'!$I$4,$V46-4,0))</f>
        <v>Utah</v>
      </c>
      <c r="K46" s="224"/>
      <c r="L46" s="224"/>
      <c r="M46" s="224"/>
      <c r="N46" s="224"/>
      <c r="O46" s="224"/>
      <c r="P46" s="185"/>
      <c r="Q46" s="225"/>
      <c r="R46" s="182" t="str">
        <f ca="1">IF(ISERROR($V46),"",OFFSET('Smelter Look-up'!$C$4,$V46-4,0)&amp;"")</f>
        <v>Asahi Refining USA Inc.</v>
      </c>
      <c r="S46" s="181" t="str">
        <f t="shared" ca="1" si="5"/>
        <v>US</v>
      </c>
      <c r="T46" s="181" t="str">
        <f ca="1">IF(B46="","",IF(ISERROR(MATCH($J46,SorP!$B$1:$B$6226,0)),"",INDIRECT("'SorP'!$A$"&amp;MATCH($S46&amp;$J46,SorP!C:C,0))))</f>
        <v>US-UT</v>
      </c>
      <c r="U46" s="201"/>
      <c r="V46" s="226">
        <f ca="1">IF(C46="",NA(),IF(OR(C46="Smelter not listed",C46="Smelter not yet identified"),MATCH($B46&amp;$D46,'Smelter Look-up'!$J:$J,0),MATCH($B46&amp;$C46,'Smelter Look-up'!$J:$J,0)))</f>
        <v>31</v>
      </c>
      <c r="X46" s="227">
        <f t="shared" ca="1" si="6"/>
        <v>0</v>
      </c>
      <c r="AB46" s="228" t="str">
        <f t="shared" ca="1" si="7"/>
        <v>GoldAsahi Refining USA Inc.</v>
      </c>
    </row>
    <row r="47" spans="1:28" s="227" customFormat="1" ht="63.75">
      <c r="A47" s="181" t="s">
        <v>698</v>
      </c>
      <c r="B47" s="182" t="str">
        <f ca="1">IF(LEN(A47)=0,"",INDEX('Smelter Look-up'!$A:$A,MATCH($A47,'Smelter Look-up'!$E:$E,0)))</f>
        <v>Gold</v>
      </c>
      <c r="C47" s="186" t="str">
        <f ca="1">IF(LEN(A47)=0,"",INDEX('Smelter Look-up'!$C:$C,MATCH($A47,'Smelter Look-up'!$E:$E,0)))</f>
        <v>Matsuda Sangyo Co., Ltd.</v>
      </c>
      <c r="D47" s="230"/>
      <c r="E47" s="182" t="str">
        <f ca="1">IF(ISERROR($V47),"",OFFSET('Smelter Look-up'!$D$4,$V47-4,0)&amp;"")</f>
        <v>JAPAN</v>
      </c>
      <c r="F47" s="182" t="str">
        <f ca="1">IF(ISERROR($V47),"",OFFSET('Smelter Look-up'!$E$4,$V47-4,0))</f>
        <v>CID001119</v>
      </c>
      <c r="G47" s="182" t="str">
        <f ca="1">IF(C47=$X$4,IF(ISERROR($V47),"Enter smelter details","RMI"),IF(ISERROR($V47),"",OFFSET('Smelter Look-up'!$F$4,$V47-4,0)))</f>
        <v>RMI</v>
      </c>
      <c r="H47" s="183">
        <f ca="1">IF(ISERROR($V47),"",OFFSET('Smelter Look-up'!$G$4,$V47-4,0))</f>
        <v>0</v>
      </c>
      <c r="I47" s="184" t="str">
        <f ca="1">IF(ISERROR($V47),"",OFFSET('Smelter Look-up'!$H$4,$V47-4,0))</f>
        <v>Iruma</v>
      </c>
      <c r="J47" s="184" t="str">
        <f ca="1">IF(ISERROR($V47),"",OFFSET('Smelter Look-up'!$I$4,$V47-4,0))</f>
        <v>Saitama</v>
      </c>
      <c r="K47" s="224"/>
      <c r="L47" s="224"/>
      <c r="M47" s="224"/>
      <c r="N47" s="224"/>
      <c r="O47" s="224"/>
      <c r="P47" s="185"/>
      <c r="Q47" s="225"/>
      <c r="R47" s="182" t="str">
        <f ca="1">IF(ISERROR($V47),"",OFFSET('Smelter Look-up'!$C$4,$V47-4,0)&amp;"")</f>
        <v>Matsuda Sangyo Co., Ltd.</v>
      </c>
      <c r="S47" s="181" t="str">
        <f t="shared" ca="1" si="5"/>
        <v>JP</v>
      </c>
      <c r="T47" s="181" t="str">
        <f ca="1">IF(B47="","",IF(ISERROR(MATCH($J47,SorP!$B$1:$B$6226,0)),"",INDIRECT("'SorP'!$A$"&amp;MATCH($S47&amp;$J47,SorP!C:C,0))))</f>
        <v>JP-11</v>
      </c>
      <c r="U47" s="201"/>
      <c r="V47" s="226">
        <f ca="1">IF(C47="",NA(),IF(OR(C47="Smelter not listed",C47="Smelter not yet identified"),MATCH($B47&amp;$D47,'Smelter Look-up'!$J:$J,0),MATCH($B47&amp;$C47,'Smelter Look-up'!$J:$J,0)))</f>
        <v>175</v>
      </c>
      <c r="X47" s="227">
        <f t="shared" ca="1" si="6"/>
        <v>0</v>
      </c>
      <c r="AB47" s="228" t="str">
        <f t="shared" ca="1" si="7"/>
        <v>GoldMatsuda Sangyo Co., Ltd.</v>
      </c>
    </row>
    <row r="48" spans="1:28" s="227" customFormat="1" ht="89.25">
      <c r="A48" s="181" t="s">
        <v>699</v>
      </c>
      <c r="B48" s="182" t="str">
        <f ca="1">IF(LEN(A48)=0,"",INDEX('Smelter Look-up'!$A:$A,MATCH($A48,'Smelter Look-up'!$E:$E,0)))</f>
        <v>Gold</v>
      </c>
      <c r="C48" s="186" t="str">
        <f ca="1">IF(LEN(A48)=0,"",INDEX('Smelter Look-up'!$C:$C,MATCH($A48,'Smelter Look-up'!$E:$E,0)))</f>
        <v>Metalor Technologies (Hong Kong) Ltd.</v>
      </c>
      <c r="D48" s="230"/>
      <c r="E48" s="182" t="str">
        <f ca="1">IF(ISERROR($V48),"",OFFSET('Smelter Look-up'!$D$4,$V48-4,0)&amp;"")</f>
        <v>CHINA</v>
      </c>
      <c r="F48" s="182" t="str">
        <f ca="1">IF(ISERROR($V48),"",OFFSET('Smelter Look-up'!$E$4,$V48-4,0))</f>
        <v>CID001149</v>
      </c>
      <c r="G48" s="182" t="str">
        <f ca="1">IF(C48=$X$4,IF(ISERROR($V48),"Enter smelter details","RMI"),IF(ISERROR($V48),"",OFFSET('Smelter Look-up'!$F$4,$V48-4,0)))</f>
        <v>RMI</v>
      </c>
      <c r="H48" s="183">
        <f ca="1">IF(ISERROR($V48),"",OFFSET('Smelter Look-up'!$G$4,$V48-4,0))</f>
        <v>0</v>
      </c>
      <c r="I48" s="184" t="str">
        <f ca="1">IF(ISERROR($V48),"",OFFSET('Smelter Look-up'!$H$4,$V48-4,0))</f>
        <v>Kwai Chung</v>
      </c>
      <c r="J48" s="184" t="str">
        <f ca="1">IF(ISERROR($V48),"",OFFSET('Smelter Look-up'!$I$4,$V48-4,0))</f>
        <v>Hong Kong SAR</v>
      </c>
      <c r="K48" s="224"/>
      <c r="L48" s="224"/>
      <c r="M48" s="224"/>
      <c r="N48" s="224"/>
      <c r="O48" s="224"/>
      <c r="P48" s="185"/>
      <c r="Q48" s="225"/>
      <c r="R48" s="182" t="str">
        <f ca="1">IF(ISERROR($V48),"",OFFSET('Smelter Look-up'!$C$4,$V48-4,0)&amp;"")</f>
        <v>Metalor Technologies (Hong Kong) Ltd.</v>
      </c>
      <c r="S48" s="181" t="str">
        <f t="shared" ca="1" si="5"/>
        <v>CN</v>
      </c>
      <c r="T48" s="181" t="str">
        <f ca="1">IF(B48="","",IF(ISERROR(MATCH($J48,SorP!$B$1:$B$6226,0)),"",INDIRECT("'SorP'!$A$"&amp;MATCH($S48&amp;$J48,SorP!C:C,0))))</f>
        <v>CN-HK</v>
      </c>
      <c r="U48" s="201"/>
      <c r="V48" s="226">
        <f ca="1">IF(C48="",NA(),IF(OR(C48="Smelter not listed",C48="Smelter not yet identified"),MATCH($B48&amp;$D48,'Smelter Look-up'!$J:$J,0),MATCH($B48&amp;$C48,'Smelter Look-up'!$J:$J,0)))</f>
        <v>183</v>
      </c>
      <c r="X48" s="227">
        <f t="shared" ca="1" si="6"/>
        <v>0</v>
      </c>
      <c r="AB48" s="228" t="str">
        <f t="shared" ca="1" si="7"/>
        <v>GoldMetalor Technologies (Hong Kong) Ltd.</v>
      </c>
    </row>
    <row r="49" spans="1:28" s="227" customFormat="1" ht="63.75">
      <c r="A49" s="181" t="s">
        <v>726</v>
      </c>
      <c r="B49" s="182" t="str">
        <f ca="1">IF(LEN(A49)=0,"",INDEX('Smelter Look-up'!$A:$A,MATCH($A49,'Smelter Look-up'!$E:$E,0)))</f>
        <v>Gold</v>
      </c>
      <c r="C49" s="186" t="str">
        <f ca="1">IF(LEN(A49)=0,"",INDEX('Smelter Look-up'!$C:$C,MATCH($A49,'Smelter Look-up'!$E:$E,0)))</f>
        <v>Tanaka Kikinzoku Kogyo K.K.</v>
      </c>
      <c r="D49" s="230"/>
      <c r="E49" s="182" t="str">
        <f ca="1">IF(ISERROR($V49),"",OFFSET('Smelter Look-up'!$D$4,$V49-4,0)&amp;"")</f>
        <v>JAPAN</v>
      </c>
      <c r="F49" s="182" t="str">
        <f ca="1">IF(ISERROR($V49),"",OFFSET('Smelter Look-up'!$E$4,$V49-4,0))</f>
        <v>CID001875</v>
      </c>
      <c r="G49" s="182" t="str">
        <f ca="1">IF(C49=$X$4,IF(ISERROR($V49),"Enter smelter details","RMI"),IF(ISERROR($V49),"",OFFSET('Smelter Look-up'!$F$4,$V49-4,0)))</f>
        <v>RMI</v>
      </c>
      <c r="H49" s="183">
        <f ca="1">IF(ISERROR($V49),"",OFFSET('Smelter Look-up'!$G$4,$V49-4,0))</f>
        <v>0</v>
      </c>
      <c r="I49" s="184" t="str">
        <f ca="1">IF(ISERROR($V49),"",OFFSET('Smelter Look-up'!$H$4,$V49-4,0))</f>
        <v>Hiratsuka</v>
      </c>
      <c r="J49" s="184" t="str">
        <f ca="1">IF(ISERROR($V49),"",OFFSET('Smelter Look-up'!$I$4,$V49-4,0))</f>
        <v>Kanagawa</v>
      </c>
      <c r="K49" s="224"/>
      <c r="L49" s="224"/>
      <c r="M49" s="224"/>
      <c r="N49" s="224"/>
      <c r="O49" s="224"/>
      <c r="P49" s="185"/>
      <c r="Q49" s="225"/>
      <c r="R49" s="182" t="str">
        <f ca="1">IF(ISERROR($V49),"",OFFSET('Smelter Look-up'!$C$4,$V49-4,0)&amp;"")</f>
        <v>Tanaka Kikinzoku Kogyo K.K.</v>
      </c>
      <c r="S49" s="181" t="str">
        <f t="shared" ca="1" si="5"/>
        <v>JP</v>
      </c>
      <c r="T49" s="181" t="str">
        <f ca="1">IF(B49="","",IF(ISERROR(MATCH($J49,SorP!$B$1:$B$6226,0)),"",INDIRECT("'SorP'!$A$"&amp;MATCH($S49&amp;$J49,SorP!C:C,0))))</f>
        <v>JP-14</v>
      </c>
      <c r="U49" s="201"/>
      <c r="V49" s="226">
        <f ca="1">IF(C49="",NA(),IF(OR(C49="Smelter not listed",C49="Smelter not yet identified"),MATCH($B49&amp;$D49,'Smelter Look-up'!$J:$J,0),MATCH($B49&amp;$C49,'Smelter Look-up'!$J:$J,0)))</f>
        <v>289</v>
      </c>
      <c r="X49" s="227">
        <f t="shared" ca="1" si="6"/>
        <v>0</v>
      </c>
      <c r="AB49" s="228" t="str">
        <f t="shared" ca="1" si="7"/>
        <v>GoldTanaka Kikinzoku Kogyo K.K.</v>
      </c>
    </row>
    <row r="50" spans="1:28" s="227" customFormat="1" ht="76.5">
      <c r="A50" s="181" t="s">
        <v>733</v>
      </c>
      <c r="B50" s="182" t="str">
        <f ca="1">IF(LEN(A50)=0,"",INDEX('Smelter Look-up'!$A:$A,MATCH($A50,'Smelter Look-up'!$E:$E,0)))</f>
        <v>Gold</v>
      </c>
      <c r="C50" s="186" t="str">
        <f ca="1">IF(LEN(A50)=0,"",INDEX('Smelter Look-up'!$C:$C,MATCH($A50,'Smelter Look-up'!$E:$E,0)))</f>
        <v>United Precious Metal Refining, Inc.</v>
      </c>
      <c r="D50" s="230"/>
      <c r="E50" s="182" t="str">
        <f ca="1">IF(ISERROR($V50),"",OFFSET('Smelter Look-up'!$D$4,$V50-4,0)&amp;"")</f>
        <v>UNITED STATES OF AMERICA</v>
      </c>
      <c r="F50" s="182" t="str">
        <f ca="1">IF(ISERROR($V50),"",OFFSET('Smelter Look-up'!$E$4,$V50-4,0))</f>
        <v>CID001993</v>
      </c>
      <c r="G50" s="182" t="str">
        <f ca="1">IF(C50=$X$4,IF(ISERROR($V50),"Enter smelter details","RMI"),IF(ISERROR($V50),"",OFFSET('Smelter Look-up'!$F$4,$V50-4,0)))</f>
        <v>RMI</v>
      </c>
      <c r="H50" s="183">
        <f ca="1">IF(ISERROR($V50),"",OFFSET('Smelter Look-up'!$G$4,$V50-4,0))</f>
        <v>0</v>
      </c>
      <c r="I50" s="184" t="str">
        <f ca="1">IF(ISERROR($V50),"",OFFSET('Smelter Look-up'!$H$4,$V50-4,0))</f>
        <v>Alden</v>
      </c>
      <c r="J50" s="184" t="str">
        <f ca="1">IF(ISERROR($V50),"",OFFSET('Smelter Look-up'!$I$4,$V50-4,0))</f>
        <v>New York</v>
      </c>
      <c r="K50" s="224"/>
      <c r="L50" s="224"/>
      <c r="M50" s="224"/>
      <c r="N50" s="224"/>
      <c r="O50" s="224"/>
      <c r="P50" s="185"/>
      <c r="Q50" s="225"/>
      <c r="R50" s="182" t="str">
        <f ca="1">IF(ISERROR($V50),"",OFFSET('Smelter Look-up'!$C$4,$V50-4,0)&amp;"")</f>
        <v>United Precious Metal Refining, Inc.</v>
      </c>
      <c r="S50" s="181" t="str">
        <f t="shared" ca="1" si="5"/>
        <v>US</v>
      </c>
      <c r="T50" s="181" t="str">
        <f ca="1">IF(B50="","",IF(ISERROR(MATCH($J50,SorP!$B$1:$B$6226,0)),"",INDIRECT("'SorP'!$A$"&amp;MATCH($S50&amp;$J50,SorP!C:C,0))))</f>
        <v>US-NY</v>
      </c>
      <c r="U50" s="201"/>
      <c r="V50" s="226">
        <f ca="1">IF(C50="",NA(),IF(OR(C50="Smelter not listed",C50="Smelter not yet identified"),MATCH($B50&amp;$D50,'Smelter Look-up'!$J:$J,0),MATCH($B50&amp;$C50,'Smelter Look-up'!$J:$J,0)))</f>
        <v>304</v>
      </c>
      <c r="X50" s="227">
        <f t="shared" ca="1" si="6"/>
        <v>0</v>
      </c>
      <c r="AB50" s="228" t="str">
        <f t="shared" ca="1" si="7"/>
        <v>GoldUnited Precious Metal Refining, Inc.</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9">IF(AND(C67="Smelter not listed",OR(LEN(D67)=0,LEN(E67)=0)),1,0)</f>
        <v>0</v>
      </c>
      <c r="AB67" s="228" t="str">
        <f t="shared" ref="AB67" si="10">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1">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2">IF(AND(C68="Smelter not listed",OR(LEN(D68)=0,LEN(E68)=0)),1,0)</f>
        <v>0</v>
      </c>
      <c r="AB68" s="228" t="str">
        <f t="shared" ref="AB68:AB99" si="13">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4">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5">IF(AND(C100="Smelter not listed",OR(LEN(D100)=0,LEN(E100)=0)),1,0)</f>
        <v>0</v>
      </c>
      <c r="AB100" s="228" t="str">
        <f t="shared" ref="AB100:AB130" si="16">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713A5E-590F-4571-998A-7F0A8BC68720}"/>
    </customSheetView>
  </customSheetViews>
  <mergeCells count="3">
    <mergeCell ref="J2:O2"/>
    <mergeCell ref="B3:E3"/>
    <mergeCell ref="G3:I3"/>
  </mergeCells>
  <conditionalFormatting sqref="B5:B2502">
    <cfRule type="expression" dxfId="23" priority="1" stopIfTrue="1">
      <formula>IF(B5="",TRUE)</formula>
    </cfRule>
    <cfRule type="expression" dxfId="22" priority="2" stopIfTrue="1">
      <formula>IF(AND(COUNTIF(MetalSmelter,B5&amp;C5)=0,LEN(C5)&gt;0),TRUE,FALSE)</formula>
    </cfRule>
  </conditionalFormatting>
  <conditionalFormatting sqref="C5:C2502">
    <cfRule type="expression" dxfId="19" priority="9" stopIfTrue="1">
      <formula>IF(AND(B5&lt;&gt;"",C5=""),TRUE)</formula>
    </cfRule>
  </conditionalFormatting>
  <conditionalFormatting sqref="D5:D250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2 R5:R2502">
    <cfRule type="expression" dxfId="15" priority="7" stopIfTrue="1">
      <formula>IF(AND(E5="",$C5=$X$4),TRUE)</formula>
    </cfRule>
    <cfRule type="expression" dxfId="14" priority="8" stopIfTrue="1">
      <formula>IF(FIND("!",E5),TRUE)</formula>
    </cfRule>
  </conditionalFormatting>
  <conditionalFormatting sqref="F5:F2502">
    <cfRule type="expression" dxfId="13" priority="5" stopIfTrue="1">
      <formula>IF(AND(LEN($A5)&gt;0,$A5&lt;&gt;$F5),TRUE,FALSE)</formula>
    </cfRule>
  </conditionalFormatting>
  <conditionalFormatting sqref="G5:G2502">
    <cfRule type="expression" dxfId="12"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HEICO OHMITE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Martin Portilla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mportilla@ohmite.com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1-847-258-0300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Martin Portilla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mportilla@ohmite.com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45587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https://www.ohmite.com/assets/files/conflict_materials.pdf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2024-10-29T21:40:56Z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